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4376"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<sst xmlns="http://schemas.openxmlformats.org/spreadsheetml/2006/main" count="4092" uniqueCount="3068">
  <si>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</si>
  <si>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</si>
  <si>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</si>
  <si>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</si>
  <si>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</si>
  <si>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</si>
  <si>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</si>
  <si>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</si>
  <si>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</si>
  <si>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</si>
  <si>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</si>
  <si>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</si>
  <si>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</si>
  <si>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</si>
  <si>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</si>
  <si>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</si>
  <si>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</si>
  <si>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</si>
  <si>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</si>
  <si>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</si>
  <si>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</si>
  <si>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</si>
  <si>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</si>
  <si>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</si>
  <si>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</si>
  <si>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</si>
  <si>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</si>
  <si>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</si>
  <si>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</si>
  <si>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</si>
  <si>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</si>
  <si>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</si>
  <si>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</si>
  <si>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</si>
  <si>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</si>
  <si>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</si>
  <si>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</si>
  <si>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</si>
  <si>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</si>
  <si>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</si>
  <si>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</si>
  <si>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</si>
  <si>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</si>
  <si>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</si>
  <si>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</si>
  <si>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</si>
  <si>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</si>
  <si>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</si>
  <si>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</si>
  <si>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</si>
  <si>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</si>
  <si>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</si>
  <si>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</si>
  <si>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</si>
  <si>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</si>
  <si>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</si>
  <si>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</si>
  <si>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</si>
  <si>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</si>
  <si>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</si>
  <si>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</si>
  <si>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</si>
  <si>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</si>
  <si>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</si>
  <si>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</si>
  <si>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</si>
  <si>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</si>
  <si>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</si>
  <si>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</si>
  <si>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</si>
  <si>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</si>
  <si>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</si>
  <si>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</si>
  <si>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</si>
  <si>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</si>
  <si>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</si>
  <si>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</si>
  <si>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</si>
  <si>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</si>
  <si>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</si>
  <si>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</si>
  <si>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</si>
  <si>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</si>
  <si>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</si>
  <si>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</si>
  <si>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</si>
  <si>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</si>
  <si>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</si>
  <si>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</si>
  <si>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</si>
  <si>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</si>
  <si>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</si>
  <si>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</si>
  <si>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</si>
  <si>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</si>
  <si>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</si>
  <si>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</si>
  <si>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</si>
  <si>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</si>
  <si>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</si>
  <si>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</si>
  <si>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</si>
  <si>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</si>
  <si>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</si>
  <si>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</si>
  <si>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</si>
  <si>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</si>
  <si>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</si>
  <si>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</si>
  <si>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</si>
  <si>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</si>
  <si>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</si>
  <si>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</si>
  <si>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</si>
  <si>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</si>
  <si>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</si>
  <si>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</si>
  <si>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</si>
  <si>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</si>
  <si>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</si>
  <si>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</si>
  <si>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</si>
  <si>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</si>
  <si>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</si>
  <si>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</si>
  <si>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</si>
  <si>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</si>
  <si>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</si>
  <si>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</si>
  <si>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</si>
  <si>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</si>
  <si>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</si>
  <si>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</si>
  <si>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</si>
  <si>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</si>
  <si>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</si>
  <si>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</si>
  <si>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</si>
  <si>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</si>
  <si>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</si>
  <si>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</si>
  <si>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</si>
  <si>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</si>
  <si>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</si>
  <si>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</si>
  <si>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</si>
  <si>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</si>
  <si>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</si>
  <si>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</si>
  <si>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</si>
  <si>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</si>
  <si>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</si>
  <si>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</si>
  <si>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</si>
  <si>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</si>
  <si>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</si>
  <si>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</si>
  <si>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</si>
  <si>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</si>
  <si>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</si>
  <si>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</si>
  <si>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</si>
  <si>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</si>
  <si>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</si>
  <si>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</si>
  <si>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</si>
  <si>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</si>
  <si>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</si>
  <si>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</si>
  <si>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</si>
  <si>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</si>
  <si>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</si>
  <si>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</si>
  <si>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</si>
  <si>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</si>
  <si>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</si>
  <si>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</si>
  <si>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</si>
  <si>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</si>
  <si>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</si>
  <si>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</si>
  <si>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</si>
  <si>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</si>
  <si>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</si>
  <si>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</si>
  <si>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</si>
  <si>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</si>
  <si>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</si>
  <si>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</si>
  <si>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</si>
  <si>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</si>
  <si>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</si>
  <si>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</si>
  <si>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</si>
  <si>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</si>
  <si>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</si>
  <si>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</si>
  <si>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</si>
  <si>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</si>
  <si>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</si>
  <si>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</si>
  <si>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</si>
  <si>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</si>
  <si>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</si>
  <si>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</si>
  <si>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</si>
  <si>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</si>
  <si>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</si>
  <si>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</si>
  <si>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</si>
  <si>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</si>
  <si>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</si>
  <si>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</si>
  <si>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</si>
  <si>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</si>
  <si>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</si>
  <si>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</si>
  <si>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</si>
  <si>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</si>
  <si>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</si>
  <si>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</si>
  <si>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</si>
  <si>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</si>
  <si>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</si>
  <si>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</si>
  <si>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</si>
  <si>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</si>
  <si>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</si>
  <si>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</si>
  <si>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</si>
  <si>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</si>
  <si>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</si>
  <si>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</si>
  <si>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</si>
  <si>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</si>
  <si>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</si>
  <si>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</si>
  <si>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</si>
  <si>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</si>
  <si>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</si>
  <si>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</si>
  <si>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</si>
  <si>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</si>
  <si>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</si>
  <si>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</si>
  <si>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</si>
  <si>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</si>
  <si>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</si>
  <si>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</si>
  <si>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</si>
  <si>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</si>
  <si>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</si>
  <si>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</si>
  <si>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</si>
  <si>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</si>
  <si>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</si>
  <si>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</si>
  <si>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</si>
  <si>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</si>
  <si>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</si>
  <si>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</si>
  <si>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</si>
  <si>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</si>
  <si>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</si>
  <si>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</si>
  <si>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</si>
  <si>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</si>
  <si>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</si>
  <si>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</si>
  <si>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</si>
  <si>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</si>
  <si>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</si>
  <si>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</si>
  <si>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</si>
  <si>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</si>
  <si>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</si>
  <si>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</si>
  <si>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</si>
  <si>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</si>
  <si>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</si>
  <si>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</si>
  <si>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</si>
  <si>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</si>
  <si>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</si>
  <si>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</si>
  <si>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</si>
  <si>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</si>
  <si>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</si>
  <si>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</si>
  <si>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</si>
  <si>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</si>
  <si>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</si>
  <si>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</si>
  <si>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</si>
  <si>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</si>
  <si>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</si>
  <si>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</si>
  <si>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</si>
  <si>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</si>
  <si>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</si>
  <si>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</si>
  <si>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</si>
  <si>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</si>
  <si>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</si>
  <si>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</si>
  <si>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</si>
  <si>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</si>
  <si>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</si>
  <si>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</si>
  <si>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</si>
  <si>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</si>
  <si>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</si>
  <si>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</si>
  <si>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</si>
  <si>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</si>
  <si>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</si>
  <si>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</si>
  <si>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</si>
  <si>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</si>
  <si>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</si>
  <si>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</si>
  <si>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</si>
  <si>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</si>
  <si>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</si>
  <si>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</si>
  <si>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</si>
  <si>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</si>
  <si>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</si>
  <si>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</si>
  <si>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</si>
  <si>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</si>
  <si>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</si>
  <si>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</si>
  <si>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</si>
  <si>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</si>
  <si>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</si>
  <si>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</si>
  <si>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</si>
  <si>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</si>
  <si>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</si>
  <si>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</si>
  <si>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</si>
  <si>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</si>
  <si>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</si>
  <si>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</si>
  <si>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</si>
  <si>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</si>
  <si>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</si>
  <si>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</si>
  <si>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</si>
  <si>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</si>
  <si>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</si>
  <si>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</si>
  <si>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</si>
  <si>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</si>
  <si>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</si>
  <si>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</si>
  <si>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</si>
  <si>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</si>
  <si>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</si>
  <si>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</si>
  <si>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</si>
  <si>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</si>
  <si>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</si>
  <si>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</si>
  <si>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</si>
  <si>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</si>
  <si>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</si>
  <si>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</si>
  <si>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</si>
  <si>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</si>
  <si>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</si>
  <si>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</si>
  <si>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</si>
  <si>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</si>
  <si>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</si>
  <si>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</si>
  <si>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</si>
  <si>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</si>
  <si>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</si>
  <si>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</si>
  <si>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</si>
  <si>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</si>
  <si>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</si>
  <si>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</si>
  <si>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</si>
  <si>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</si>
  <si>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</si>
  <si>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</si>
  <si>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</si>
  <si>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</si>
  <si>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</si>
  <si>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</si>
  <si>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</si>
  <si>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</si>
  <si>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</si>
  <si>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</si>
  <si>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</si>
  <si>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</si>
  <si>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</si>
  <si>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</si>
  <si>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</si>
  <si>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</si>
  <si>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</si>
  <si>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</si>
  <si>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</si>
  <si>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</si>
  <si>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</si>
  <si>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</si>
  <si>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</si>
  <si>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</si>
  <si>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</si>
  <si>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</si>
  <si>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</si>
  <si>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</si>
  <si>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</si>
  <si>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</si>
  <si>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</si>
  <si>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</si>
  <si>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</si>
  <si>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</si>
  <si>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</si>
  <si>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</si>
  <si>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</si>
  <si>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</si>
  <si>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</si>
  <si>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</si>
  <si>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</si>
  <si>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</si>
  <si>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</si>
  <si>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</si>
  <si>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</si>
  <si>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</si>
  <si>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</si>
  <si>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</si>
  <si>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</si>
  <si>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</si>
  <si>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</si>
  <si>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</si>
  <si>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</si>
  <si>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</si>
  <si>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</si>
  <si>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</si>
  <si>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</si>
  <si>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</si>
  <si>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</si>
  <si>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</si>
  <si>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</si>
  <si>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</si>
  <si>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</si>
  <si>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</si>
  <si>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</si>
  <si>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</si>
  <si>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</si>
  <si>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</si>
  <si>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</si>
  <si>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</si>
  <si>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</si>
  <si>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</si>
  <si>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</si>
  <si>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</si>
  <si>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</si>
  <si>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</si>
  <si>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</si>
  <si>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</si>
  <si>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</si>
  <si>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</si>
  <si>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</si>
  <si>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</si>
  <si>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</si>
  <si>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</si>
  <si>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</si>
  <si>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</si>
  <si>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</si>
  <si>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</si>
  <si>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</si>
  <si>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</si>
  <si>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</si>
  <si>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</si>
  <si>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</si>
  <si>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</si>
  <si>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</si>
  <si>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</si>
  <si>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</si>
  <si>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</si>
  <si>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</si>
  <si>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</si>
  <si>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</si>
  <si>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</si>
  <si>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</si>
  <si>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</si>
  <si>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</si>
  <si>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</si>
  <si>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</si>
  <si>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</si>
  <si>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</si>
  <si>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</si>
  <si>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</si>
  <si>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</si>
  <si>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</si>
  <si>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</si>
  <si>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</si>
  <si>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</si>
  <si>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</si>
  <si>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</si>
  <si>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</si>
  <si>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</si>
  <si>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</si>
  <si>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</si>
  <si>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</si>
  <si>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</si>
  <si>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</si>
  <si>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</si>
  <si>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</si>
  <si>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</si>
  <si>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</si>
  <si>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</si>
  <si>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</si>
  <si>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</si>
  <si>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</si>
  <si>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</si>
  <si>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</si>
  <si>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</si>
  <si>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</si>
  <si>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</si>
  <si>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</si>
  <si>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</si>
  <si>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</si>
  <si>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</si>
  <si>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</si>
  <si>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</si>
  <si>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</si>
  <si>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</si>
  <si>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</si>
  <si>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</si>
  <si>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</si>
  <si>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</si>
  <si>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</si>
  <si>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</si>
  <si>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</si>
  <si>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</si>
  <si>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</si>
  <si>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</si>
  <si>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</si>
  <si>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</si>
  <si>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</si>
  <si>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</si>
  <si>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</si>
  <si>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</si>
  <si>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</si>
  <si>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</si>
  <si>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</si>
  <si>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</si>
  <si>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</si>
  <si>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</si>
  <si>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</si>
  <si>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</si>
  <si>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</si>
  <si>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</si>
  <si>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</si>
  <si>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</si>
  <si>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</si>
  <si>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</si>
  <si>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</si>
  <si>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</si>
  <si>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</si>
  <si>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</si>
  <si>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</si>
  <si>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</si>
  <si>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</si>
  <si>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</si>
  <si>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</si>
  <si>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</si>
  <si>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</si>
  <si>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</si>
  <si>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</si>
  <si>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</si>
  <si>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</si>
  <si>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</si>
  <si>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</si>
  <si>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</si>
  <si>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</si>
  <si>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</si>
  <si>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</si>
  <si>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</si>
  <si>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</si>
  <si>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</si>
  <si>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</si>
  <si>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</si>
  <si>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</si>
  <si>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</si>
  <si>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</si>
  <si>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</si>
  <si>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</si>
  <si>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</si>
  <si>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</si>
  <si>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</si>
  <si>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</si>
  <si>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</si>
  <si>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</si>
  <si>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</si>
  <si>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</si>
  <si>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</si>
  <si>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</si>
  <si>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</si>
  <si>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</si>
  <si>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</si>
  <si>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</si>
  <si>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</si>
  <si>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</si>
  <si>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</si>
  <si>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</si>
  <si>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</si>
  <si>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</si>
  <si>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</si>
  <si>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</si>
  <si>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</si>
  <si>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</si>
  <si>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</si>
  <si>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</si>
  <si>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</si>
  <si>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</si>
  <si>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</si>
  <si>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</si>
  <si>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</si>
  <si>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</si>
  <si>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</si>
  <si>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</si>
  <si>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</si>
  <si>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</si>
  <si>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</si>
  <si>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</si>
  <si>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</si>
  <si>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</si>
  <si>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</si>
  <si>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</si>
  <si>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</si>
  <si>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</si>
  <si>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</si>
  <si>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</si>
  <si>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</si>
  <si>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</si>
  <si>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</si>
  <si>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</si>
  <si>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</si>
  <si>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</si>
  <si>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</si>
  <si>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</si>
  <si>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</si>
  <si>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</si>
  <si>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</si>
  <si>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</si>
  <si>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</si>
  <si>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</si>
  <si>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</si>
  <si>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</si>
  <si>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</si>
  <si>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</si>
  <si>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</si>
  <si>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</si>
  <si>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</si>
  <si>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</si>
  <si>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</si>
  <si>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</si>
  <si>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</si>
  <si>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</si>
  <si>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</si>
  <si>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</si>
  <si>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</si>
  <si>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</si>
  <si>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</si>
  <si>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</si>
  <si>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</si>
  <si>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</si>
  <si>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</si>
  <si>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</si>
  <si>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</si>
  <si>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</si>
  <si>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</si>
  <si>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</si>
  <si>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</si>
  <si>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</si>
  <si>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</si>
  <si>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</si>
  <si>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</si>
  <si>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</si>
  <si>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</si>
  <si>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</si>
  <si>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</si>
  <si>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</si>
  <si>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</si>
  <si>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</si>
  <si>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</si>
  <si>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</si>
  <si>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</si>
  <si>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</si>
  <si>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</si>
  <si>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</si>
  <si>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</si>
  <si>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</si>
  <si>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</si>
  <si>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</si>
  <si>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</si>
  <si>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</si>
  <si>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</si>
  <si>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</si>
  <si>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</si>
  <si>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</si>
  <si>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</si>
  <si>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</si>
  <si>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</si>
  <si>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</si>
  <si>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</si>
  <si>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</si>
  <si>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</si>
  <si>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</si>
  <si>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</si>
  <si>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</si>
  <si>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</si>
  <si>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</si>
  <si>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</si>
  <si>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</si>
  <si>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</si>
  <si>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</si>
  <si>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</si>
  <si>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</si>
  <si>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</si>
  <si>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</si>
  <si>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</si>
  <si>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</si>
  <si>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</si>
  <si>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</si>
  <si>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</si>
  <si>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</si>
  <si>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</si>
  <si>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</si>
  <si>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</si>
  <si>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</si>
  <si>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</si>
  <si>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</si>
  <si>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</si>
  <si>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</si>
  <si>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</si>
  <si>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</si>
  <si>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</si>
  <si>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</si>
  <si>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</si>
  <si>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</si>
  <si>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</si>
  <si>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</si>
  <si>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</si>
  <si>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</si>
  <si>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</si>
  <si>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</si>
  <si>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</si>
  <si>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</si>
  <si>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</si>
  <si>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</si>
  <si>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</si>
  <si>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</si>
  <si>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</si>
  <si>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</si>
  <si>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</si>
  <si>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</si>
  <si>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</si>
  <si>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</si>
  <si>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</si>
  <si>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</si>
  <si>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</si>
  <si>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</si>
  <si>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</si>
  <si>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</si>
  <si>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</si>
  <si>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</si>
  <si>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</si>
  <si>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</si>
  <si>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</si>
  <si>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</si>
  <si>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</si>
  <si>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</si>
  <si>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</si>
  <si>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</si>
  <si>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</si>
  <si>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</si>
  <si>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</si>
  <si>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</si>
  <si>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</si>
  <si>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</si>
  <si>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</si>
  <si>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</si>
  <si>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</si>
  <si>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</si>
  <si>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</si>
  <si>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</si>
  <si>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</si>
  <si>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</si>
  <si>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</si>
  <si>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</si>
  <si>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</si>
  <si>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</si>
  <si>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</si>
  <si>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</si>
  <si>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</si>
  <si>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</si>
  <si>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</si>
  <si>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</si>
  <si>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</si>
  <si>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</si>
  <si>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</si>
  <si>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</si>
  <si>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</si>
  <si>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</si>
  <si>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</si>
  <si>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</si>
  <si>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</si>
  <si>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</si>
  <si>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</si>
  <si>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</si>
  <si>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</si>
  <si>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</si>
  <si>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</si>
  <si>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</si>
  <si>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</si>
  <si>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</si>
  <si>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</si>
  <si>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</si>
  <si>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</si>
  <si>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</si>
  <si>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</si>
  <si>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</si>
  <si>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</si>
  <si>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</si>
  <si>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</si>
  <si>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</si>
  <si>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</si>
  <si>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</si>
  <si>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</si>
  <si>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</si>
  <si>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</si>
  <si>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</si>
  <si>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</si>
  <si>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</si>
  <si>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</si>
  <si>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</si>
  <si>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</si>
  <si>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</si>
  <si>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</si>
  <si>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</si>
  <si>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</si>
  <si>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</si>
  <si>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</si>
  <si>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</si>
  <si>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</si>
  <si>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</si>
  <si>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</si>
  <si>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</si>
  <si>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</si>
  <si>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</si>
  <si>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</si>
  <si>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</si>
  <si>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</si>
  <si>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</si>
  <si>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</si>
  <si>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</si>
  <si>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</si>
  <si>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</si>
  <si>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</si>
  <si>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</si>
  <si>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</si>
  <si>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</si>
  <si>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</si>
  <si>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</si>
  <si>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</si>
  <si>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</si>
  <si>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</si>
  <si>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</si>
  <si>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</si>
  <si>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</si>
  <si>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</si>
  <si>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</si>
  <si>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</si>
  <si>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</si>
  <si>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</si>
  <si>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</si>
  <si>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</si>
  <si>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</si>
  <si>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</si>
  <si>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</si>
  <si>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</si>
  <si>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</si>
  <si>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</si>
  <si>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</si>
  <si>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</si>
  <si>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</si>
  <si>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</si>
  <si>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</si>
  <si>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</si>
  <si>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</si>
  <si>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</si>
  <si>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</si>
  <si>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</si>
  <si>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</si>
  <si>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</si>
  <si>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</si>
  <si>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</si>
  <si>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</si>
  <si>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</si>
  <si>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</si>
  <si>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</si>
  <si>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</si>
  <si>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</si>
  <si>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</si>
  <si>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</si>
  <si>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</si>
  <si>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</si>
  <si>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</si>
  <si>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</si>
  <si>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</si>
  <si>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</si>
  <si>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</si>
  <si>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</si>
  <si>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</si>
  <si>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</si>
  <si>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</si>
  <si>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</si>
  <si>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</si>
  <si>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</si>
  <si>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</si>
  <si>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</si>
  <si>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</si>
  <si>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</si>
  <si>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</si>
  <si>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</si>
  <si>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</si>
  <si>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</si>
  <si>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</si>
  <si>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</si>
  <si>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</si>
  <si>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</si>
  <si>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</si>
  <si>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</si>
  <si>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</si>
  <si>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</si>
  <si>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</si>
  <si>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</si>
  <si>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</si>
  <si>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</si>
  <si>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</si>
  <si>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</si>
  <si>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</si>
  <si>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</si>
  <si>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</si>
  <si>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</si>
  <si>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</si>
  <si>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</si>
  <si>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</si>
  <si>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</si>
  <si>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</si>
  <si>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</si>
  <si>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</si>
  <si>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</si>
  <si>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</si>
  <si>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</si>
  <si>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</si>
  <si>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</si>
  <si>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</si>
  <si>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</si>
  <si>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</si>
  <si>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</si>
  <si>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</si>
  <si>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</si>
  <si>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</si>
  <si>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</si>
  <si>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</si>
  <si>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</si>
  <si>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</si>
  <si>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</si>
  <si>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</si>
  <si>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</si>
  <si>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</si>
  <si>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</si>
  <si>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</si>
  <si>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</si>
  <si>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</si>
  <si>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</si>
  <si>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</si>
  <si>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</si>
  <si>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</si>
  <si>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</si>
  <si>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</si>
  <si>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</si>
  <si>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</si>
  <si>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</si>
  <si>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</si>
  <si>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</si>
  <si>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</si>
  <si>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</si>
  <si>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</si>
  <si>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</si>
  <si>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</si>
  <si>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</si>
  <si>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</si>
  <si>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</si>
  <si>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</si>
  <si>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</si>
  <si>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</si>
  <si>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</si>
  <si>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</si>
  <si>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</si>
  <si>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</si>
  <si>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</si>
  <si>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</si>
  <si>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</si>
  <si>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</si>
  <si>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</si>
  <si>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</si>
  <si>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</si>
  <si>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</si>
  <si>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</si>
  <si>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</si>
  <si>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</si>
  <si>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</si>
  <si>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</si>
  <si>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</si>
  <si>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</si>
  <si>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</si>
  <si>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</si>
  <si>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</si>
  <si>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</si>
  <si>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</si>
  <si>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</si>
  <si>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</si>
  <si>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</si>
  <si>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</si>
  <si>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</si>
  <si>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</si>
  <si>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</si>
  <si>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</si>
  <si>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</si>
  <si>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</si>
  <si>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</si>
  <si>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</si>
  <si>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</si>
  <si>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</si>
  <si>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</si>
  <si>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</si>
  <si>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</si>
  <si>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</si>
  <si>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</si>
  <si>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</si>
  <si>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</si>
  <si>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</si>
  <si>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</si>
  <si>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</si>
  <si>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</si>
  <si>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</si>
  <si>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</si>
  <si>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</si>
  <si>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</si>
  <si>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</si>
  <si>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</si>
  <si>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</si>
  <si>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</si>
  <si>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</si>
  <si>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</si>
  <si>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</si>
  <si>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</si>
  <si>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</si>
  <si>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</si>
  <si>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</si>
  <si>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</si>
  <si>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</si>
  <si>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</si>
  <si>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</si>
  <si>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</si>
  <si>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</si>
  <si>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</si>
  <si>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</si>
  <si>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</si>
  <si>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</si>
  <si>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</si>
  <si>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</si>
  <si>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</si>
  <si>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</si>
  <si>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</si>
  <si>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</si>
  <si>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</si>
  <si>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</si>
  <si>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</si>
  <si>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</si>
  <si>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</si>
  <si>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</si>
  <si>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</si>
  <si>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</si>
  <si>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</si>
  <si>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</si>
  <si>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</si>
  <si>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</si>
  <si>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</si>
  <si>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</si>
  <si>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</si>
  <si>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</si>
  <si>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</si>
  <si>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</si>
  <si>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</si>
  <si>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</si>
  <si>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</si>
  <si>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</si>
  <si>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</si>
  <si>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</si>
  <si>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</si>
  <si>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</si>
  <si>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</si>
  <si>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</si>
  <si>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</si>
  <si>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</si>
  <si>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</si>
  <si>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</si>
  <si>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</si>
  <si>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</si>
  <si>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</si>
  <si>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</si>
  <si>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</si>
  <si>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</si>
  <si>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</si>
  <si>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</si>
  <si>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</si>
  <si>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</si>
  <si>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</si>
  <si>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</si>
  <si>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</si>
  <si>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</si>
  <si>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</si>
  <si>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</si>
  <si>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</si>
  <si>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</si>
  <si>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</si>
  <si>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</si>
  <si>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</si>
  <si>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</si>
  <si>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</si>
  <si>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</si>
  <si>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</si>
  <si>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</si>
  <si>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</si>
  <si>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</si>
  <si>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</si>
  <si>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</si>
  <si>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</si>
  <si>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</si>
  <si>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</si>
  <si>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</si>
  <si>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</si>
  <si>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</si>
  <si>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</si>
  <si>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</si>
  <si>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</si>
  <si>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</si>
  <si>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</si>
  <si>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</si>
  <si>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</si>
  <si>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</si>
  <si>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</si>
  <si>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</si>
  <si>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</si>
  <si>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</si>
  <si>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</si>
  <si>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</si>
  <si>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</si>
  <si>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</si>
  <si>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</si>
  <si>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</si>
  <si>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</si>
  <si>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</si>
  <si>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</si>
  <si>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</si>
  <si>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</si>
  <si>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</si>
  <si>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</si>
  <si>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</si>
  <si>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</si>
  <si>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</si>
  <si>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</si>
  <si>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</si>
  <si>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</si>
  <si>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</si>
  <si>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</si>
  <si>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</si>
  <si>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</si>
  <si>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</si>
  <si>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</si>
  <si>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</si>
  <si>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</si>
  <si>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</si>
  <si>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</si>
  <si>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</si>
  <si>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</si>
  <si>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</si>
  <si>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</si>
  <si>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</si>
  <si>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</si>
  <si>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</si>
  <si>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</si>
  <si>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</si>
  <si>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</si>
  <si>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</si>
  <si>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</si>
  <si>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</si>
  <si>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</si>
  <si>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</si>
  <si>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</si>
  <si>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</si>
  <si>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</si>
  <si>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</si>
  <si>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</si>
  <si>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</si>
  <si>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</si>
  <si>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</si>
  <si>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</si>
  <si>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</si>
  <si>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</si>
  <si>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</si>
  <si>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</si>
  <si>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</si>
  <si>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</si>
  <si>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</si>
  <si>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</si>
  <si>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</si>
  <si>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</si>
  <si>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</si>
  <si>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</si>
  <si>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</si>
  <si>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</si>
  <si>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</si>
  <si>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</si>
  <si>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</si>
  <si>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</si>
  <si>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</si>
  <si>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</si>
  <si>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</si>
  <si>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</si>
  <si>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</si>
  <si>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</si>
  <si>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</si>
  <si>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</si>
  <si>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</si>
  <si>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</si>
  <si>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</si>
  <si>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</si>
  <si>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</si>
  <si>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</si>
  <si>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</si>
  <si>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</si>
  <si>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</si>
  <si>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</si>
  <si>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</si>
  <si>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</si>
  <si>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</si>
  <si>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</si>
  <si>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</si>
  <si>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</si>
  <si>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</si>
  <si>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</si>
  <si>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</si>
  <si>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</si>
  <si>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</si>
  <si>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</si>
  <si>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</si>
  <si>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</si>
  <si>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</si>
  <si>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</si>
  <si>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</si>
  <si>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</si>
  <si>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</si>
  <si>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</si>
  <si>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</si>
  <si>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</si>
  <si>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</si>
  <si>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</si>
  <si>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</si>
  <si>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</si>
  <si>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</si>
  <si>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</si>
  <si>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</si>
  <si>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</si>
  <si>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</si>
  <si>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</si>
  <si>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</si>
  <si>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</si>
  <si>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</si>
  <si>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</si>
  <si>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</si>
  <si>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</si>
  <si>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</si>
  <si>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</si>
  <si>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</si>
  <si>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</si>
  <si>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</si>
  <si>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</si>
  <si>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</si>
  <si>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</si>
  <si>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</si>
  <si>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</si>
  <si>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</si>
  <si>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</si>
  <si>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</si>
  <si>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</si>
  <si>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</si>
  <si>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</si>
  <si>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</si>
  <si>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</si>
  <si>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</si>
  <si>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</si>
  <si>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</si>
  <si>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</si>
  <si>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</si>
  <si>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</si>
  <si>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</si>
  <si>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</si>
  <si>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</si>
  <si>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</si>
  <si>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</si>
  <si>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</si>
  <si>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</si>
  <si>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</si>
  <si>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</si>
  <si>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</si>
  <si>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</si>
  <si>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</si>
  <si>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</si>
  <si>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</si>
  <si>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</si>
  <si>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</si>
  <si>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</si>
  <si>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</si>
  <si>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</si>
  <si>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</si>
  <si>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</si>
  <si>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</si>
  <si>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</si>
  <si>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</si>
  <si>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</si>
  <si>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</si>
  <si>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</si>
  <si>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</si>
  <si>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</si>
  <si>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</si>
  <si>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</si>
  <si>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</si>
  <si>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</si>
  <si>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</si>
  <si>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</si>
  <si>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</si>
  <si>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</si>
  <si>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</si>
  <si>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</si>
  <si>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</si>
  <si>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</si>
  <si>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</si>
  <si>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</si>
  <si>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</si>
  <si>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</si>
  <si>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</si>
  <si>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</si>
  <si>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</si>
  <si>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</si>
  <si>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</si>
  <si>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</si>
  <si>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</si>
  <si>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</si>
  <si>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</si>
  <si>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</si>
  <si>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</si>
  <si>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</si>
  <si>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</si>
  <si>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</si>
  <si>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</si>
  <si>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</si>
  <si>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</si>
  <si>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</si>
  <si>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</si>
  <si>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</si>
  <si>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</si>
  <si>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</si>
  <si>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</si>
  <si>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</si>
  <si>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</si>
  <si>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</si>
  <si>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</si>
  <si>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</si>
  <si>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</si>
  <si>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</si>
  <si>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</si>
  <si>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</si>
  <si>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</si>
  <si>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</si>
  <si>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</si>
  <si>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</si>
  <si>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</si>
  <si>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</si>
  <si>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</si>
  <si>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</si>
  <si>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</si>
  <si>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</si>
  <si>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</si>
  <si>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</si>
  <si>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</si>
  <si>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</si>
  <si>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</si>
  <si>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</si>
  <si>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</si>
  <si>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</si>
  <si>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</si>
  <si>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</si>
  <si>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</si>
  <si>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</si>
  <si>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</si>
  <si>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</si>
  <si>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</si>
  <si>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</si>
  <si>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</si>
  <si>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</si>
  <si>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</si>
  <si>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</si>
  <si>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</si>
  <si>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</si>
  <si>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</si>
  <si>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</si>
  <si>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</si>
  <si>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</si>
  <si>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</si>
  <si>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</si>
  <si>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</si>
  <si>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</si>
  <si>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</si>
  <si>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</si>
  <si>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</si>
  <si>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</si>
  <si>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</si>
  <si>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</si>
  <si>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</si>
  <si>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</si>
  <si>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</si>
  <si>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</si>
  <si>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</si>
  <si>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</si>
  <si>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</si>
  <si>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</si>
  <si>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</si>
  <si>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</si>
  <si>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</si>
  <si>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</si>
  <si>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</si>
  <si>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</si>
  <si>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</si>
  <si>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</si>
  <si>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</si>
  <si>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</si>
  <si>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</si>
  <si>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</si>
  <si>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</si>
  <si>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</si>
  <si>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</si>
  <si>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</si>
  <si>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</si>
  <si>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</si>
  <si>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</si>
  <si>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</si>
  <si>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</si>
  <si>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</si>
  <si>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</si>
  <si>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</si>
  <si>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</si>
  <si>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</si>
  <si>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</si>
  <si>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</si>
  <si>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</si>
  <si>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</si>
  <si>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</si>
  <si>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</si>
  <si>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</si>
  <si>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</si>
  <si>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</si>
  <si>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</si>
  <si>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</si>
  <si>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</si>
  <si>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</si>
  <si>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</si>
  <si>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</si>
  <si>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</si>
  <si>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</si>
  <si>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</si>
  <si>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</si>
  <si>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</si>
  <si>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</si>
  <si>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</si>
  <si>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</si>
  <si>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</si>
  <si>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</si>
  <si>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</si>
  <si>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</si>
  <si>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</si>
  <si>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</si>
  <si>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</si>
  <si>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</si>
  <si>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</si>
  <si>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</si>
  <si>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</si>
  <si>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</si>
  <si>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</si>
  <si>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</si>
  <si>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</si>
  <si>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</si>
  <si>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</si>
  <si>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</si>
  <si>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</si>
  <si>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</si>
  <si>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</si>
  <si>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</si>
  <si>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</si>
  <si>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</si>
  <si>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</si>
  <si>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</si>
  <si>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</si>
  <si>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</si>
  <si>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</si>
  <si>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</si>
  <si>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</si>
  <si>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</si>
  <si>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</si>
  <si>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</si>
  <si>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</si>
  <si>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</si>
  <si>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</si>
  <si>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</si>
  <si>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</si>
  <si>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</si>
  <si>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</si>
  <si>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</si>
  <si>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</si>
  <si>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</si>
  <si>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</si>
  <si>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</si>
  <si>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</si>
  <si>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</si>
  <si>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</si>
  <si>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</si>
  <si>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</si>
  <si>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</si>
  <si>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</si>
  <si>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</si>
  <si>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</si>
  <si>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</si>
  <si>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</si>
  <si>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</si>
  <si>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</si>
  <si>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</si>
  <si>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</si>
  <si>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</si>
  <si>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</si>
  <si>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</si>
  <si>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</si>
  <si>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</si>
  <si>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</si>
  <si>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</si>
  <si>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</si>
  <si>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</si>
  <si>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</si>
  <si>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</si>
  <si>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</si>
  <si>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</si>
  <si>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</si>
  <si>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</si>
  <si>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</si>
  <si>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</si>
  <si>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</si>
  <si>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</si>
  <si>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</si>
  <si>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</si>
  <si>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</si>
  <si>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</si>
  <si>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</si>
  <si>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</si>
  <si>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</si>
  <si>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</si>
  <si>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</si>
  <si>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</si>
  <si>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</si>
  <si>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</si>
  <si>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</si>
  <si>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</si>
  <si>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</si>
  <si>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</si>
  <si>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</si>
  <si>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</si>
  <si>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</si>
  <si>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</si>
  <si>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</si>
  <si>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</si>
  <si>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</si>
  <si>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</si>
  <si>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</si>
  <si>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</si>
  <si>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</si>
  <si>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</si>
  <si>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</si>
  <si>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</si>
  <si>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</si>
  <si>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</si>
  <si>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</si>
  <si>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</si>
  <si>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</si>
  <si>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</si>
  <si>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</si>
  <si>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</si>
  <si>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</si>
  <si>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</si>
  <si>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</si>
  <si>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</si>
  <si>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</si>
  <si>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</si>
  <si>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</si>
  <si>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</si>
  <si>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</si>
  <si>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</si>
  <si>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</si>
  <si>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</si>
  <si>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</si>
  <si>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</si>
  <si>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</si>
  <si>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</si>
  <si>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</si>
  <si>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</si>
  <si>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</si>
  <si>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</si>
  <si>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</si>
  <si>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</si>
  <si>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</si>
  <si>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</si>
  <si>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</si>
  <si>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</si>
  <si>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</si>
  <si>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</si>
  <si>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</si>
  <si>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</si>
  <si>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</si>
  <si>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</si>
  <si>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</si>
  <si>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</si>
  <si>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</si>
  <si>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</si>
  <si>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</si>
  <si>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</si>
  <si>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</si>
  <si>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</si>
  <si>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</si>
  <si>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</si>
  <si>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</si>
  <si>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</si>
  <si>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</si>
  <si>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</si>
  <si>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</si>
  <si>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</si>
  <si>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</si>
  <si>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</si>
  <si>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</si>
  <si>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</si>
  <si>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</si>
  <si>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</si>
  <si>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</si>
  <si>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</si>
  <si>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</si>
  <si>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</si>
  <si>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</si>
  <si>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</si>
  <si>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</si>
  <si>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</si>
  <si>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</si>
  <si>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</si>
  <si>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</si>
  <si>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</si>
  <si>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</si>
  <si>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</si>
  <si>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</si>
  <si>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</si>
  <si>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</si>
  <si>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</si>
  <si>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</si>
  <si>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</si>
  <si>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</si>
  <si>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</si>
  <si>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</si>
  <si>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</si>
  <si>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</si>
  <si>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</si>
  <si>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</si>
  <si>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</si>
  <si>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</si>
  <si>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</si>
  <si>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</si>
  <si>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</si>
  <si>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</si>
  <si>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</si>
  <si>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</si>
  <si>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</si>
  <si>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</si>
  <si>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</si>
  <si>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</si>
  <si>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</si>
  <si>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</si>
  <si>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</si>
  <si>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</si>
  <si>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</si>
  <si>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</si>
  <si>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</si>
  <si>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</si>
  <si>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</si>
  <si>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</si>
  <si>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</si>
  <si>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</si>
  <si>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</si>
  <si>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</si>
  <si>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</si>
  <si>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</si>
  <si>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</si>
  <si>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</si>
  <si>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</si>
  <si>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</si>
  <si>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</si>
  <si>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</si>
  <si>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</si>
  <si>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</si>
  <si>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</si>
  <si>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</si>
  <si>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</si>
  <si>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</si>
  <si>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</si>
  <si>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</si>
  <si>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</si>
  <si>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</si>
  <si>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</si>
  <si>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</si>
  <si>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</si>
  <si>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</si>
  <si>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</si>
  <si>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</si>
  <si>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</si>
  <si>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</si>
  <si>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</si>
  <si>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</si>
  <si>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</si>
  <si>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</si>
  <si>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</si>
  <si>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</si>
  <si>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</si>
  <si>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</si>
  <si>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</si>
  <si>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</si>
  <si>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</si>
  <si>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</si>
  <si>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</si>
  <si>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</si>
  <si>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</si>
  <si>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</si>
  <si>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</si>
  <si>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</si>
  <si>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</si>
  <si>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</si>
  <si>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</si>
  <si>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</si>
  <si>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</si>
  <si>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</si>
  <si>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</si>
  <si>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</si>
  <si>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</si>
  <si>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</si>
  <si>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</si>
  <si>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</si>
  <si>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</si>
  <si>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</si>
  <si>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</si>
  <si>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</si>
  <si>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</si>
  <si>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</si>
  <si>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</si>
  <si>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</si>
  <si>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</si>
  <si>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</si>
  <si>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</si>
  <si>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</si>
  <si>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</si>
  <si>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</si>
  <si>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</si>
  <si>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</si>
  <si>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</si>
  <si>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</si>
  <si>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</si>
  <si>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</si>
  <si>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</si>
  <si>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</si>
  <si>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</si>
  <si>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</si>
  <si>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</si>
  <si>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</si>
  <si>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</si>
  <si>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</si>
  <si>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</si>
  <si>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</si>
  <si>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</si>
  <si>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</si>
  <si>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</si>
  <si>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</si>
  <si>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</si>
  <si>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</si>
  <si>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</si>
  <si>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</si>
  <si>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</si>
  <si>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</si>
  <si>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</si>
  <si>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</si>
  <si>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</si>
  <si>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</si>
  <si>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</si>
  <si>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</si>
  <si>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</si>
  <si>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</si>
  <si>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</si>
  <si>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</si>
  <si>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</si>
  <si>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</si>
  <si>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</si>
  <si>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</si>
  <si>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</si>
  <si>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</si>
  <si>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</si>
  <si>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</si>
  <si>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</si>
  <si>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</si>
  <si>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</si>
  <si>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</si>
  <si>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</si>
  <si>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</si>
  <si>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</si>
  <si>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</si>
  <si>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</si>
  <si>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</si>
  <si>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</si>
  <si>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</si>
  <si>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</si>
  <si>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</si>
  <si>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</si>
  <si>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</si>
  <si>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</si>
  <si>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</si>
  <si>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</si>
  <si>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</si>
  <si>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</si>
  <si>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</si>
  <si>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</si>
  <si>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</si>
  <si>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</si>
  <si>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</si>
  <si>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</si>
  <si>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</si>
  <si>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</si>
  <si>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</si>
  <si>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</si>
  <si>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</si>
  <si>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</si>
  <si>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</si>
  <si>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</si>
  <si>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</si>
  <si>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</si>
  <si>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</si>
  <si>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</si>
  <si>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</si>
  <si>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</si>
  <si>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</si>
  <si>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</si>
  <si>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</si>
  <si>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</si>
  <si>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</si>
  <si>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</si>
  <si>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</si>
  <si>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</si>
  <si>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</si>
  <si>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</si>
  <si>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</si>
  <si>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</si>
  <si>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</si>
  <si>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</si>
  <si>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</si>
  <si>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</si>
  <si>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</si>
  <si>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</si>
  <si>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</si>
  <si>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</si>
  <si>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</si>
  <si>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</si>
  <si>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</si>
  <si>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</si>
  <si>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</si>
  <si>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</si>
  <si>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</si>
  <si>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</si>
  <si>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</si>
  <si>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</si>
  <si>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</si>
  <si>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</si>
  <si>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</si>
  <si>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</si>
  <si>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</si>
  <si>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</si>
  <si>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</si>
  <si>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</si>
  <si>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</si>
  <si>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</si>
  <si>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</si>
  <si>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</si>
  <si>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</si>
  <si>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</si>
  <si>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</si>
  <si>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</si>
  <si>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</si>
  <si>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</si>
  <si>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</si>
  <si>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</si>
  <si>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</si>
  <si>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</si>
  <si>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</si>
  <si>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</si>
  <si>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</si>
  <si>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</si>
  <si>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</si>
  <si>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</si>
  <si>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</si>
  <si>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</si>
  <si>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</si>
  <si>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</si>
  <si>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</si>
  <si>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</si>
  <si>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</si>
  <si>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</si>
  <si>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</si>
  <si>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</si>
  <si>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</si>
  <si>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</si>
  <si>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</si>
  <si>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</si>
  <si>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</si>
  <si>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</si>
  <si>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</si>
  <si>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</si>
  <si>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</si>
  <si>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</si>
  <si>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</si>
  <si>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</si>
  <si>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</si>
  <si>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</si>
  <si>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</si>
  <si>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</si>
  <si>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</si>
  <si>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</si>
  <si>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</si>
  <si>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</si>
  <si>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</si>
  <si>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</si>
  <si>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</si>
  <si>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</si>
  <si>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</si>
  <si>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</si>
  <si>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</si>
  <si>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</si>
  <si>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</si>
  <si>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</si>
  <si>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</si>
  <si>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</si>
  <si>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</si>
  <si>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</si>
  <si>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</si>
  <si>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</si>
  <si>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</si>
  <si>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</si>
  <si>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</si>
  <si>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</si>
  <si>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</si>
  <si>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</si>
  <si>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</si>
  <si>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</si>
  <si>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</si>
  <si>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</si>
  <si>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</si>
  <si>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</si>
  <si>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</si>
  <si>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</si>
  <si>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</si>
  <si>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</si>
  <si>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</si>
  <si>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</si>
  <si>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</si>
  <si>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</si>
  <si>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</si>
  <si>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</si>
  <si>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</si>
  <si>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</si>
  <si>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</si>
  <si>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</si>
  <si>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</si>
  <si>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</si>
  <si>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</si>
  <si>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</si>
  <si>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</si>
  <si>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</si>
  <si>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</si>
  <si>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</si>
  <si>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</si>
  <si>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</si>
  <si>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</si>
  <si>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</si>
  <si>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</si>
  <si>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</si>
  <si>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</si>
  <si>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</si>
  <si>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</si>
  <si>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</si>
  <si>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</si>
  <si>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</si>
  <si>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</si>
  <si>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</si>
  <si>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</si>
  <si>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</si>
  <si>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</si>
  <si>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</si>
  <si>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</si>
  <si>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</si>
  <si>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</si>
  <si>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</si>
  <si>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</si>
  <si>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</si>
  <si>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</si>
  <si>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</si>
  <si>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</si>
  <si>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</si>
  <si>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</si>
  <si>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</si>
  <si>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</si>
  <si>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</si>
  <si>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</si>
  <si>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</si>
  <si>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</si>
  <si>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</si>
  <si>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</si>
  <si>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</si>
  <si>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</si>
  <si>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</si>
  <si>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</si>
  <si>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</si>
  <si>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</si>
  <si>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</si>
  <si>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</si>
  <si>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</si>
  <si>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</si>
  <si>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</si>
  <si>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</si>
  <si>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</si>
  <si>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</si>
  <si>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</si>
  <si>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</si>
  <si>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</si>
  <si>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</si>
  <si>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</si>
  <si>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</si>
  <si>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</si>
  <si>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</si>
  <si>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</si>
  <si>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</si>
  <si>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</si>
  <si>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</si>
  <si>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</si>
  <si>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</si>
  <si>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</si>
  <si>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</si>
  <si>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</si>
  <si>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</si>
  <si>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</si>
  <si>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</si>
  <si>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</si>
  <si>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</si>
  <si>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</si>
  <si>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</si>
  <si>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</si>
  <si>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</si>
  <si>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</si>
  <si>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</si>
  <si>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</si>
  <si>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</si>
  <si>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</si>
  <si>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</si>
  <si>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</si>
  <si>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</si>
  <si>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</si>
  <si>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</si>
  <si>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</si>
  <si>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</si>
  <si>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</si>
  <si>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</si>
  <si>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</si>
  <si>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</si>
  <si>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</si>
  <si>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</si>
  <si>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</si>
  <si>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</si>
  <si>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</si>
  <si>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</si>
  <si>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</si>
  <si>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</si>
  <si>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</si>
  <si>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</si>
  <si>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</si>
  <si>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</si>
  <si>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</si>
  <si>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</si>
  <si>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</si>
  <si>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</si>
  <si>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</si>
  <si>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</si>
  <si>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</si>
  <si>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</si>
  <si>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</si>
  <si>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</si>
  <si>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</si>
  <si>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</si>
  <si>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</si>
  <si>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</si>
  <si>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</si>
  <si>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</si>
  <si>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</si>
  <si>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</si>
  <si>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</si>
  <si>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</si>
  <si>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</si>
  <si>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</si>
  <si>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</si>
  <si>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</si>
  <si>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</si>
  <si>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</si>
  <si>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</si>
  <si>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</si>
  <si>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</si>
  <si>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</si>
  <si>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</si>
  <si>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</si>
  <si>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</si>
  <si>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</si>
  <si>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</si>
  <si>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</si>
  <si>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</si>
  <si>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</si>
  <si>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</si>
  <si>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</si>
  <si>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</si>
  <si>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</si>
  <si>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</si>
  <si>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</si>
  <si>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</si>
  <si>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</si>
  <si>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</si>
  <si>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</si>
  <si>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</si>
  <si>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</si>
  <si>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</si>
  <si>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</si>
  <si>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</si>
  <si>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</si>
  <si>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</si>
  <si>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</si>
  <si>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</si>
  <si>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</si>
  <si>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</si>
  <si>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</si>
  <si>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</si>
  <si>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</si>
  <si>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</si>
  <si>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</si>
  <si>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</si>
  <si>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</si>
  <si>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</si>
  <si>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</si>
  <si>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</si>
  <si>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</si>
  <si>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</si>
  <si>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</si>
  <si>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</si>
  <si>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</si>
  <si>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</si>
  <si>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</si>
  <si>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</si>
  <si>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</si>
  <si>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</si>
  <si>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</si>
  <si>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</si>
  <si>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</si>
  <si>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</si>
  <si>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</si>
  <si>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</si>
  <si>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</si>
  <si>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</si>
  <si>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</si>
  <si>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</si>
  <si>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</si>
  <si>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</si>
  <si>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</si>
  <si>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</si>
  <si>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</si>
  <si>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</si>
  <si>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</si>
  <si>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</si>
  <si>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</si>
  <si>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</si>
  <si>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</si>
  <si>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</si>
  <si>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</si>
  <si>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</si>
  <si>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</si>
  <si>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</si>
  <si>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</si>
  <si>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</si>
  <si>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</si>
  <si>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</si>
  <si>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</si>
  <si>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</si>
  <si>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</si>
  <si>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</si>
  <si>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</si>
  <si>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</si>
  <si>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</si>
  <si>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</si>
  <si>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</si>
  <si>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</si>
  <si>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</si>
  <si>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</si>
  <si>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</si>
  <si>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</si>
  <si>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</si>
  <si>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</si>
  <si>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</si>
  <si>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</si>
  <si>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</si>
  <si>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</si>
  <si>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</si>
  <si>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</si>
  <si>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</si>
  <si>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</si>
  <si>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</si>
  <si>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</si>
  <si>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</si>
  <si>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</si>
  <si>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</si>
  <si>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</si>
  <si>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</si>
  <si>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</si>
  <si>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</si>
  <si>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</si>
  <si>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</si>
  <si>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</si>
  <si>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</si>
  <si>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</si>
  <si>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</si>
  <si>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</si>
  <si>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</si>
  <si>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</si>
  <si>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</si>
  <si>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</si>
  <si>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</si>
  <si>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</si>
  <si>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</si>
  <si>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</si>
  <si>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</si>
  <si>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</si>
  <si>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</si>
  <si>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</si>
  <si>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</si>
  <si>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</si>
  <si>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</si>
  <si>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</si>
  <si>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</si>
  <si>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</si>
  <si>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</si>
  <si>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</si>
  <si>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</si>
  <si>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</si>
  <si>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</si>
  <si>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</si>
  <si>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</si>
  <si>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</si>
  <si>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</si>
  <si>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</si>
  <si>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</si>
  <si>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</si>
  <si>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</si>
  <si>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</si>
  <si>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</si>
  <si>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</si>
  <si>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</si>
  <si>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</si>
  <si>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</si>
  <si>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</si>
  <si>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</si>
  <si>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</si>
  <si>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</si>
  <si>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</si>
  <si>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</si>
  <si>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</si>
  <si>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</si>
  <si>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</si>
  <si>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</si>
  <si>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</si>
  <si>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</si>
  <si>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</si>
  <si>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</si>
  <si>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</si>
  <si>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</si>
  <si>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</si>
  <si>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</si>
  <si>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</si>
  <si>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</si>
  <si>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</si>
  <si>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</si>
  <si>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</si>
  <si>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</si>
  <si>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</si>
  <si>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</si>
  <si>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</si>
  <si>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</si>
  <si>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</si>
  <si>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</si>
  <si>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</si>
  <si>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</si>
  <si>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</si>
  <si>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</si>
  <si>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</si>
  <si>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</si>
  <si>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</si>
  <si>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</si>
  <si>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</si>
  <si>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</si>
  <si>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</si>
  <si>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</si>
  <si>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</si>
  <si>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</si>
  <si>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</si>
  <si>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</si>
  <si>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</si>
  <si>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</si>
  <si>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</si>
  <si>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</si>
  <si>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</si>
  <si>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</si>
  <si>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</si>
  <si>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</si>
  <si>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</si>
  <si>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</si>
  <si>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</si>
  <si>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</si>
  <si>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</si>
  <si>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</si>
  <si>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</si>
  <si>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</si>
  <si>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</si>
  <si>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</si>
  <si>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</si>
  <si>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</si>
  <si>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</si>
  <si>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</si>
  <si>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</si>
  <si>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</si>
  <si>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</si>
  <si>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</si>
  <si>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</si>
  <si>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</si>
  <si>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</si>
  <si>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</si>
  <si>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</si>
  <si>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</si>
  <si>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</si>
  <si>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</si>
  <si>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</si>
  <si>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</si>
  <si>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</si>
  <si>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</si>
  <si>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</si>
  <si>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</si>
  <si>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</si>
  <si>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</si>
  <si>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</si>
  <si>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</si>
  <si>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</si>
  <si>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</si>
  <si>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</si>
  <si>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</si>
  <si>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</si>
  <si>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</si>
  <si>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</si>
  <si>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</si>
  <si>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</si>
  <si>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</si>
  <si>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</si>
  <si>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</si>
  <si>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</si>
  <si>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</si>
  <si>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</si>
  <si>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</si>
  <si>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</si>
  <si>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</si>
  <si>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</si>
  <si>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</si>
  <si>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</si>
  <si>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</si>
  <si>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</si>
  <si>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</si>
  <si>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</si>
  <si>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</si>
  <si>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</si>
  <si>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</si>
  <si>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</si>
  <si>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</si>
  <si>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</si>
  <si>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</si>
  <si>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</si>
  <si>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</si>
  <si>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</si>
  <si>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</si>
  <si>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</si>
  <si>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</si>
  <si>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</si>
  <si>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</si>
  <si>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</si>
  <si>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</si>
  <si>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</si>
  <si>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</si>
  <si>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</si>
  <si>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</si>
  <si>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</si>
  <si>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</si>
  <si>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</si>
  <si>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</si>
  <si>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</si>
  <si>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</si>
  <si>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</si>
  <si>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</si>
  <si>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</si>
  <si>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</si>
  <si>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</si>
  <si>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</si>
  <si>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</si>
  <si>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</si>
  <si>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</si>
  <si>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</si>
  <si>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</si>
  <si>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</si>
  <si>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</si>
  <si>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</si>
  <si>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</si>
  <si>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</si>
  <si>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</si>
  <si>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</si>
  <si>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</si>
  <si>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</si>
  <si>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</si>
  <si>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</si>
  <si>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</si>
  <si>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</si>
  <si>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</si>
  <si>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</si>
  <si>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</si>
  <si>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</si>
  <si>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</si>
  <si>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</si>
  <si>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</si>
  <si>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</si>
  <si>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</si>
  <si>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</si>
  <si>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</si>
  <si>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</si>
  <si>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</si>
  <si>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</si>
  <si>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</si>
  <si>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</si>
  <si>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</si>
  <si>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</si>
  <si>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</si>
  <si>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</si>
  <si>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</si>
  <si>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</si>
  <si>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</si>
  <si>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</si>
  <si>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</si>
  <si>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</si>
  <si>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</si>
  <si>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</si>
  <si>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</si>
  <si>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</si>
  <si>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</si>
  <si>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</si>
  <si>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</si>
  <si>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</si>
  <si>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</si>
  <si>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</si>
  <si>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</si>
  <si>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</si>
  <si>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</si>
  <si>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</si>
  <si>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</si>
  <si>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</si>
  <si>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</si>
  <si>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</si>
  <si>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</si>
  <si>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</si>
  <si>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</si>
  <si>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</si>
  <si>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</si>
  <si>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</si>
  <si>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</si>
  <si>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</si>
  <si>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</si>
  <si>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</si>
  <si>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</si>
  <si>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</si>
  <si>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</si>
  <si>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</si>
  <si>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</si>
  <si>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</si>
  <si>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</si>
  <si>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</si>
  <si>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</si>
  <si>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</si>
  <si>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</si>
  <si>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</si>
  <si>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</si>
  <si>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</si>
  <si>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</si>
  <si>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</si>
  <si>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</si>
  <si>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</si>
  <si>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</si>
  <si>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</si>
  <si>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</si>
  <si>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</si>
  <si>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</si>
  <si>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</si>
  <si>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</si>
  <si>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</si>
  <si>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</si>
  <si>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</si>
  <si>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</si>
  <si>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</si>
  <si>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</si>
  <si>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</si>
  <si>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</si>
  <si>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</si>
  <si>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</si>
  <si>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</si>
  <si>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</si>
  <si>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</si>
  <si>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</si>
  <si>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</si>
  <si>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</si>
  <si>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</si>
  <si>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</si>
  <si>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</si>
  <si>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</si>
  <si>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</si>
  <si>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</si>
  <si>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</si>
  <si>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</si>
  <si>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</si>
  <si>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</si>
  <si>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</si>
  <si>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</si>
  <si>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</si>
  <si>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</si>
  <si>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</si>
  <si>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</si>
  <si>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</si>
  <si>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</si>
  <si>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</si>
  <si>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</si>
  <si>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</si>
  <si>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</si>
  <si>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</si>
  <si>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</si>
  <si>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</si>
  <si>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</si>
  <si>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</si>
  <si>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</si>
  <si>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</si>
  <si>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</si>
  <si>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</si>
  <si>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</si>
  <si>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</si>
  <si>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</si>
  <si>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</si>
  <si>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</si>
  <si>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</si>
  <si>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</si>
  <si>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</si>
  <si>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</si>
  <si>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</si>
  <si>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</si>
  <si>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</si>
  <si>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</si>
  <si>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</si>
  <si>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</si>
  <si>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</si>
  <si>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</si>
  <si>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</si>
  <si>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</si>
  <si>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</si>
  <si>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</si>
  <si>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</si>
  <si>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</si>
  <si>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</si>
  <si>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</si>
  <si>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</si>
  <si>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</si>
  <si>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</si>
  <si>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</si>
  <si>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</si>
  <si>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</si>
  <si>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</si>
  <si>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</si>
  <si>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</si>
  <si>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</si>
  <si>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</si>
  <si>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</si>
  <si>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</si>
  <si>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</si>
  <si>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</si>
  <si>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</si>
  <si>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</si>
  <si>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</si>
  <si>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</si>
  <si>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</si>
  <si>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</si>
  <si>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</si>
  <si>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</si>
  <si>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</si>
  <si>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</si>
  <si>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</si>
  <si>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</si>
  <si>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</si>
  <si>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</si>
  <si>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</si>
  <si>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</si>
  <si>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</si>
  <si>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</si>
  <si>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</si>
  <si>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</si>
  <si>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</si>
  <si>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</si>
  <si>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</si>
  <si>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</si>
  <si>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</si>
  <si>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</si>
  <si>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</si>
  <si>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</si>
  <si>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</si>
  <si>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</si>
  <si>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</si>
  <si>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</si>
  <si>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</si>
  <si>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</si>
  <si>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</si>
  <si>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</si>
  <si>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</si>
  <si>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</si>
  <si>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</si>
  <si>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</si>
  <si>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</si>
  <si>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</si>
  <si>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</si>
  <si>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</si>
  <si>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</si>
  <si>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</si>
  <si>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</si>
  <si>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</si>
  <si>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</si>
  <si>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</si>
  <si>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</si>
  <si>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</si>
  <si>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</si>
  <si>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</si>
  <si>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</si>
  <si>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</si>
  <si>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</si>
  <si>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</si>
  <si>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</si>
  <si>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</si>
  <si>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</si>
  <si>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</si>
  <si>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</si>
  <si>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</si>
  <si>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</si>
  <si>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</si>
  <si>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</si>
  <si>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</si>
  <si>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</si>
  <si>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</si>
  <si>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</si>
  <si>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</si>
  <si>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</si>
  <si>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</si>
  <si>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</si>
  <si>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</si>
  <si>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</si>
  <si>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</si>
  <si>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</si>
  <si>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</si>
  <si>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</si>
  <si>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</si>
  <si>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</si>
  <si>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</si>
  <si>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</si>
  <si>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</si>
  <si>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</si>
  <si>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</si>
  <si>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</si>
  <si>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</si>
  <si>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</si>
  <si>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</si>
  <si>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</si>
  <si>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</si>
  <si>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</si>
  <si>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</si>
  <si>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</si>
  <si>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</si>
  <si>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</si>
  <si>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</si>
  <si>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</si>
  <si>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</si>
  <si>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</si>
  <si>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</si>
  <si>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</si>
  <si>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</si>
  <si>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</si>
  <si>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</si>
  <si>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</si>
  <si>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</si>
  <si>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</si>
  <si>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</si>
  <si>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</si>
  <si>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</si>
  <si>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</si>
  <si>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</si>
  <si>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</si>
  <si>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</si>
  <si>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</si>
  <si>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</si>
  <si>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</si>
  <si>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</si>
  <si>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</si>
  <si>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</si>
  <si>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</si>
  <si>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</si>
  <si>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</si>
  <si>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</si>
  <si>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</si>
  <si>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</si>
  <si>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</si>
  <si>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</si>
  <si>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</si>
  <si>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</si>
  <si>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</si>
  <si>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</si>
  <si>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</si>
  <si>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</si>
  <si>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</si>
  <si>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</si>
  <si>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</si>
  <si>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</si>
  <si>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</si>
  <si>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</si>
  <si>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</si>
  <si>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</si>
  <si>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</si>
  <si>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</si>
  <si>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</si>
  <si>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</si>
  <si>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</si>
  <si>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</si>
  <si>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</si>
  <si>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</si>
  <si>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</si>
  <si>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</si>
  <si>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</si>
  <si>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</si>
  <si>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</si>
  <si>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</si>
  <si>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</si>
  <si>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</si>
  <si>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</si>
  <si>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</si>
  <si>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</si>
  <si>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</si>
  <si>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</si>
  <si>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</si>
  <si>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</si>
  <si>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</si>
  <si>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</si>
  <si>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</si>
  <si>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</si>
  <si>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</si>
  <si>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</si>
  <si>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</si>
  <si>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</si>
  <si>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</si>
  <si>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</si>
  <si>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</si>
  <si>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</si>
  <si>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</si>
  <si>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</si>
  <si>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</si>
  <si>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</si>
  <si>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</si>
  <si>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</si>
  <si>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</si>
  <si>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</si>
  <si>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</si>
  <si>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</si>
  <si>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</si>
  <si>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</si>
  <si>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</si>
  <si>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</si>
  <si>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</si>
  <si>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</si>
  <si>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</si>
  <si>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</si>
  <si>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</si>
  <si>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</si>
  <si>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</si>
  <si>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</si>
  <si>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</si>
  <si>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</si>
  <si>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</si>
  <si>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</si>
  <si>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</si>
  <si>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</si>
  <si>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</si>
  <si>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</si>
  <si>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</si>
  <si>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</si>
  <si>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</si>
  <si>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</si>
  <si>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</si>
  <si>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</si>
  <si>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</si>
  <si>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</si>
  <si>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</si>
  <si>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</si>
  <si>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</si>
  <si>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</si>
  <si>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</si>
  <si>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</si>
  <si>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</si>
  <si>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</si>
  <si>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</si>
  <si>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</si>
  <si>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</si>
  <si>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</si>
  <si>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</si>
  <si>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</si>
  <si>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</si>
  <si>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</si>
  <si>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</si>
  <si>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</si>
  <si>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</si>
  <si>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</si>
  <si>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</si>
  <si>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</si>
  <si>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</si>
  <si>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</si>
  <si>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</si>
  <si>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</si>
  <si>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</si>
  <si>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</si>
  <si>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</si>
  <si>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</si>
  <si>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</si>
  <si>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</si>
  <si>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</si>
  <si>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</si>
  <si>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</si>
  <si>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</si>
  <si>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</si>
  <si>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</si>
  <si>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</si>
  <si>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</si>
  <si>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</si>
  <si>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</si>
  <si>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</si>
  <si>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</si>
  <si>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</si>
  <si>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</si>
  <si>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</si>
  <si>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</si>
  <si>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</si>
  <si>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</si>
  <si>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</si>
  <si>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</si>
  <si>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</si>
  <si>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</si>
  <si>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</si>
  <si>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</si>
  <si>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</si>
  <si>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</si>
  <si>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</si>
  <si>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</si>
  <si>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</si>
  <si>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</si>
  <si>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</si>
  <si>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</si>
  <si>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</si>
  <si>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</si>
  <si>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</si>
  <si>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</si>
  <si>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</si>
  <si>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</si>
  <si>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</si>
  <si>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</si>
  <si>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</si>
  <si>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</si>
  <si>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</si>
  <si>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</si>
  <si>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</si>
  <si>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</si>
  <si>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</si>
  <si>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</si>
  <si>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</si>
  <si>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</si>
  <si>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</si>
  <si>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</si>
  <si>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</si>
  <si>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</si>
  <si>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</si>
  <si>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</si>
  <si>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</si>
  <si>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</si>
  <si>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</si>
  <si>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</si>
  <si>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</si>
  <si>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</si>
  <si>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</si>
  <si>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</si>
  <si>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</si>
  <si>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</si>
  <si>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</si>
  <si>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</si>
  <si>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</si>
  <si>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</si>
  <si>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</si>
  <si>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</si>
  <si>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</si>
  <si>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</si>
  <si>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</si>
  <si>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</si>
  <si>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</si>
  <si>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</si>
  <si>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</si>
  <si>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</si>
  <si>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</si>
  <si>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</si>
  <si>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</si>
  <si>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</si>
  <si>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</si>
  <si>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</si>
  <si>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</si>
  <si>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</si>
  <si>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</si>
  <si>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</si>
  <si>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</si>
  <si>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</si>
  <si>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</si>
  <si>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</si>
  <si>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</si>
  <si>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</si>
  <si>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</si>
  <si>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</si>
  <si>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</si>
  <si>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</si>
  <si>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</si>
  <si>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</si>
  <si>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</si>
  <si>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</si>
  <si>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</si>
  <si>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</si>
  <si>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</si>
  <si>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</si>
  <si>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</si>
  <si>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</si>
  <si>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</si>
  <si>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</si>
  <si>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</si>
  <si>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</si>
  <si>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</si>
  <si>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</si>
  <si>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</si>
  <si>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</si>
  <si>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</si>
  <si>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</si>
  <si>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</si>
  <si>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</si>
  <si>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</si>
  <si>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</si>
  <si>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</si>
  <si>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</si>
  <si>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</si>
  <si>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</si>
  <si>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</si>
  <si>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</si>
  <si>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</si>
  <si>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</si>
  <si>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</si>
  <si>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</si>
  <si>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</si>
  <si>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</si>
  <si>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</si>
  <si>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</si>
  <si>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</si>
  <si>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</si>
  <si>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</si>
  <si>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</si>
  <si>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</si>
  <si>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</si>
  <si>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</si>
  <si>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</si>
  <si>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</si>
  <si>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</si>
  <si>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</si>
  <si>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</si>
  <si>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</si>
  <si>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</si>
  <si>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</si>
  <si>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</si>
  <si>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</si>
  <si>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</si>
  <si>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</si>
  <si>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</si>
  <si>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</si>
  <si>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</si>
  <si>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</si>
  <si>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</si>
  <si>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</si>
  <si>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</si>
  <si>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</si>
  <si>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</si>
  <si>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</si>
  <si>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</si>
  <si>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</si>
  <si>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</si>
  <si>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STRANKA DEMOKRATSKE AKCIJE HRVATSKE - SDA</t>
  </si>
  <si>
    <t>ZAGREB</t>
  </si>
  <si>
    <t>MANDALIČINA 17</t>
  </si>
  <si>
    <t>HR9024070001100117725</t>
  </si>
  <si>
    <t>03545563</t>
  </si>
  <si>
    <t>MIRSAD SREBRENIKOVIĆ</t>
  </si>
  <si>
    <t>MELIKA TESKEREDŽIĆ</t>
  </si>
  <si>
    <t>0912121140</t>
  </si>
  <si>
    <t>melika.septaconvgmail.com</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</si>
</sst>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4" fillId="14" borderId="0" applyNumberFormat="0" applyBorder="0" applyAlignment="0" applyProtection="0"/>
    <xf numFmtId="0" fontId="84" fillId="12"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12" borderId="0" applyNumberFormat="0" applyBorder="0" applyAlignment="0" applyProtection="0"/>
    <xf numFmtId="0" fontId="85" fillId="19" borderId="0" applyNumberFormat="0" applyBorder="0" applyAlignment="0" applyProtection="0"/>
    <xf numFmtId="0" fontId="85" fillId="24" borderId="0" applyNumberFormat="0" applyBorder="0" applyAlignment="0" applyProtection="0"/>
    <xf numFmtId="0" fontId="85"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6"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85" fillId="36" borderId="0" applyNumberFormat="0" applyBorder="0" applyAlignment="0" applyProtection="0"/>
    <xf numFmtId="0" fontId="85" fillId="37" borderId="0" applyNumberFormat="0" applyBorder="0" applyAlignment="0" applyProtection="0"/>
    <xf numFmtId="0" fontId="85" fillId="38" borderId="0" applyNumberFormat="0" applyBorder="0" applyAlignment="0" applyProtection="0"/>
    <xf numFmtId="0" fontId="87" fillId="39" borderId="7" applyNumberFormat="0" applyAlignment="0" applyProtection="0"/>
    <xf numFmtId="0" fontId="88" fillId="39" borderId="8" applyNumberFormat="0" applyAlignment="0" applyProtection="0"/>
    <xf numFmtId="0" fontId="50" fillId="0" borderId="9" applyNumberFormat="0" applyFill="0" applyAlignment="0" applyProtection="0"/>
    <xf numFmtId="0" fontId="89" fillId="40"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41" borderId="0" applyNumberFormat="0" applyBorder="0" applyAlignment="0" applyProtection="0"/>
    <xf numFmtId="0" fontId="94"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44"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45"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0" fontId="30" fillId="46" borderId="21" xfId="0" applyNumberFormat="1" applyFont="1" applyFill="1" applyBorder="1" applyAlignment="1" applyProtection="1">
      <alignment horizontal="center" vertical="center" shrinkToFit="1"/>
      <protection locked="0"/>
    </xf>
    <xf numFmtId="193"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76" fillId="47"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1" xfId="0" applyFill="1" applyBorder="1" applyAlignment="1">
      <alignment/>
    </xf>
    <xf numFmtId="0" fontId="4" fillId="43" borderId="82" xfId="0" applyFont="1" applyFill="1" applyBorder="1" applyAlignment="1">
      <alignment horizontal="right" vertical="center"/>
    </xf>
    <xf numFmtId="0" fontId="4" fillId="43"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5"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9"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24" fillId="51"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51" borderId="93" xfId="0" applyFont="1" applyFill="1" applyBorder="1" applyAlignment="1" applyProtection="1">
      <alignment horizontal="left" wrapText="1"/>
      <protection hidden="1"/>
    </xf>
    <xf numFmtId="0" fontId="38" fillId="51" borderId="94" xfId="0" applyFont="1" applyFill="1" applyBorder="1" applyAlignment="1" applyProtection="1">
      <alignment wrapText="1"/>
      <protection hidden="1"/>
    </xf>
    <xf numFmtId="0" fontId="38" fillId="51" borderId="95" xfId="0" applyFont="1" applyFill="1" applyBorder="1" applyAlignment="1" applyProtection="1">
      <alignment wrapText="1"/>
      <protection hidden="1"/>
    </xf>
    <xf numFmtId="0" fontId="26" fillId="51"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51"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43"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51" borderId="102" xfId="0" applyFont="1" applyFill="1" applyBorder="1" applyAlignment="1" applyProtection="1">
      <alignment horizontal="left" vertical="center" wrapText="1"/>
      <protection hidden="1"/>
    </xf>
    <xf numFmtId="0" fontId="9" fillId="51" borderId="36" xfId="0" applyFont="1" applyFill="1" applyBorder="1" applyAlignment="1" applyProtection="1">
      <alignment vertical="center" wrapText="1"/>
      <protection hidden="1"/>
    </xf>
    <xf numFmtId="0" fontId="9" fillId="51" borderId="103" xfId="0" applyFont="1" applyFill="1" applyBorder="1" applyAlignment="1" applyProtection="1">
      <alignment vertical="center" wrapText="1"/>
      <protection hidden="1"/>
    </xf>
    <xf numFmtId="0" fontId="3" fillId="43" borderId="102"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1" xfId="0" applyFont="1" applyFill="1" applyBorder="1" applyAlignment="1" applyProtection="1">
      <alignment horizontal="left" vertical="center" wrapText="1"/>
      <protection hidden="1"/>
    </xf>
    <xf numFmtId="0" fontId="17" fillId="43" borderId="104" xfId="0" applyFont="1" applyFill="1" applyBorder="1" applyAlignment="1" applyProtection="1">
      <alignment horizontal="left" vertical="center" wrapText="1"/>
      <protection hidden="1"/>
    </xf>
    <xf numFmtId="0" fontId="17" fillId="43"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51" borderId="81" xfId="0" applyFont="1" applyFill="1" applyBorder="1" applyAlignment="1" applyProtection="1">
      <alignment horizontal="left" vertical="center" wrapText="1"/>
      <protection hidden="1"/>
    </xf>
    <xf numFmtId="0" fontId="19" fillId="51" borderId="104" xfId="0" applyFont="1" applyFill="1" applyBorder="1" applyAlignment="1" applyProtection="1">
      <alignment horizontal="left" vertical="center" wrapText="1"/>
      <protection hidden="1"/>
    </xf>
    <xf numFmtId="0" fontId="19" fillId="51"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46" borderId="102" xfId="0" applyNumberFormat="1" applyFont="1" applyFill="1" applyBorder="1" applyAlignment="1" applyProtection="1">
      <alignment horizontal="left" vertical="center"/>
      <protection locked="0"/>
    </xf>
    <xf numFmtId="0" fontId="0" fillId="46" borderId="103" xfId="0" applyFill="1" applyBorder="1" applyAlignment="1" applyProtection="1">
      <alignment horizontal="left" vertical="center"/>
      <protection locked="0"/>
    </xf>
    <xf numFmtId="49" fontId="0" fillId="46"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46"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49" fontId="30" fillId="46" borderId="36" xfId="0" applyNumberFormat="1" applyFont="1" applyFill="1" applyBorder="1" applyAlignment="1" applyProtection="1">
      <alignment horizontal="left" vertical="center"/>
      <protection locked="0"/>
    </xf>
    <xf numFmtId="49" fontId="30" fillId="46"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46" borderId="102" xfId="0" applyNumberFormat="1" applyFont="1" applyFill="1" applyBorder="1" applyAlignment="1" applyProtection="1">
      <alignment horizontal="left" vertical="center" wrapText="1"/>
      <protection locked="0"/>
    </xf>
    <xf numFmtId="0" fontId="0" fillId="46"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2"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36" xfId="0" applyFill="1" applyBorder="1" applyAlignment="1">
      <alignment horizontal="left" vertical="center"/>
    </xf>
    <xf numFmtId="0" fontId="0" fillId="46"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46"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4" applyNumberFormat="1" applyFont="1" applyFill="1" applyBorder="1" applyAlignment="1" applyProtection="1">
      <alignment horizontal="left" vertical="center"/>
      <protection/>
    </xf>
    <xf numFmtId="0" fontId="57" fillId="0" borderId="107"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0" borderId="108" xfId="0" applyFont="1" applyFill="1" applyBorder="1" applyAlignment="1" applyProtection="1">
      <alignment horizontal="center" vertical="center" wrapText="1"/>
      <protection hidden="1"/>
    </xf>
    <xf numFmtId="0" fontId="67" fillId="30" borderId="8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47" borderId="109" xfId="91" applyFont="1" applyFill="1" applyBorder="1" applyAlignment="1">
      <alignment horizontal="center" vertical="center" wrapText="1"/>
      <protection/>
    </xf>
    <xf numFmtId="0" fontId="15" fillId="47" borderId="109" xfId="0" applyFont="1" applyFill="1" applyBorder="1" applyAlignment="1">
      <alignment horizontal="center" vertical="center" wrapText="1"/>
    </xf>
    <xf numFmtId="0" fontId="28" fillId="47" borderId="110" xfId="0" applyFont="1" applyFill="1" applyBorder="1" applyAlignment="1">
      <alignment horizontal="center" vertical="center" wrapText="1"/>
    </xf>
    <xf numFmtId="0" fontId="15" fillId="47"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47" borderId="32" xfId="0" applyFont="1" applyFill="1" applyBorder="1" applyAlignment="1">
      <alignment horizontal="center" vertical="center" wrapText="1"/>
    </xf>
    <xf numFmtId="0" fontId="16" fillId="47" borderId="88" xfId="0" applyFont="1" applyFill="1" applyBorder="1" applyAlignment="1">
      <alignment horizontal="center" vertical="center" wrapText="1"/>
    </xf>
    <xf numFmtId="0" fontId="15" fillId="47" borderId="115" xfId="0" applyFont="1" applyFill="1" applyBorder="1" applyAlignment="1">
      <alignment horizontal="center" vertical="center" wrapText="1"/>
    </xf>
    <xf numFmtId="0" fontId="15" fillId="47" borderId="116" xfId="0" applyFont="1" applyFill="1" applyBorder="1" applyAlignment="1">
      <alignment horizontal="center" vertical="center" wrapText="1"/>
    </xf>
    <xf numFmtId="0" fontId="16" fillId="47" borderId="117" xfId="0" applyFont="1" applyFill="1" applyBorder="1" applyAlignment="1">
      <alignment horizontal="center" vertical="center" wrapText="1"/>
    </xf>
    <xf numFmtId="0" fontId="15" fillId="47" borderId="118" xfId="0" applyFont="1" applyFill="1" applyBorder="1" applyAlignment="1">
      <alignment horizontal="center" vertical="center" wrapText="1"/>
    </xf>
    <xf numFmtId="0" fontId="15" fillId="47" borderId="119" xfId="0" applyFont="1" applyFill="1" applyBorder="1" applyAlignment="1">
      <alignment horizontal="center" vertical="center" wrapText="1"/>
    </xf>
    <xf numFmtId="0" fontId="15" fillId="47" borderId="86" xfId="0" applyFont="1" applyFill="1" applyBorder="1" applyAlignment="1">
      <alignment horizontal="center" vertical="center" wrapText="1"/>
    </xf>
    <xf numFmtId="0" fontId="15" fillId="47" borderId="120" xfId="0" applyFont="1" applyFill="1" applyBorder="1" applyAlignment="1">
      <alignment horizontal="center" vertical="center" wrapText="1"/>
    </xf>
    <xf numFmtId="0" fontId="15" fillId="47"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52" borderId="88" xfId="91" applyFont="1" applyFill="1" applyBorder="1" applyAlignment="1">
      <alignment horizontal="left" vertical="center" wrapText="1"/>
      <protection/>
    </xf>
    <xf numFmtId="0" fontId="15" fillId="52" borderId="115" xfId="0" applyFont="1" applyFill="1" applyBorder="1" applyAlignment="1">
      <alignment horizontal="left" vertical="center"/>
    </xf>
    <xf numFmtId="0" fontId="15" fillId="52" borderId="124" xfId="0" applyFont="1" applyFill="1" applyBorder="1" applyAlignment="1">
      <alignment horizontal="left" vertical="center"/>
    </xf>
    <xf numFmtId="0" fontId="27" fillId="30" borderId="88" xfId="91" applyFont="1" applyFill="1" applyBorder="1" applyAlignment="1">
      <alignment horizontal="center" vertical="center"/>
      <protection/>
    </xf>
    <xf numFmtId="0" fontId="4" fillId="30" borderId="115"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49" fontId="33" fillId="0" borderId="122" xfId="97" applyNumberFormat="1" applyFont="1" applyFill="1" applyBorder="1" applyAlignment="1" applyProtection="1">
      <alignment horizontal="left" vertical="center" wrapText="1"/>
      <protection hidden="1"/>
    </xf>
    <xf numFmtId="0" fontId="69" fillId="0" borderId="123" xfId="97" applyFont="1" applyBorder="1" applyAlignment="1">
      <alignment horizontal="left" vertical="center" wrapText="1"/>
      <protection/>
    </xf>
    <xf numFmtId="0" fontId="16" fillId="52" borderId="86" xfId="91" applyFont="1" applyFill="1" applyBorder="1" applyAlignment="1">
      <alignment horizontal="left" vertical="center" wrapText="1"/>
      <protection/>
    </xf>
    <xf numFmtId="0" fontId="15" fillId="52" borderId="120" xfId="0" applyFont="1" applyFill="1" applyBorder="1" applyAlignment="1">
      <alignment horizontal="left" vertical="center"/>
    </xf>
    <xf numFmtId="0" fontId="15" fillId="52" borderId="125" xfId="0" applyFont="1" applyFill="1" applyBorder="1" applyAlignment="1">
      <alignment horizontal="left" vertical="center"/>
    </xf>
    <xf numFmtId="49" fontId="58" fillId="0" borderId="122" xfId="97" applyNumberFormat="1" applyFont="1" applyFill="1" applyBorder="1" applyAlignment="1" applyProtection="1">
      <alignment horizontal="left" vertical="center" wrapText="1"/>
      <protection hidden="1"/>
    </xf>
    <xf numFmtId="0" fontId="4" fillId="0" borderId="123" xfId="97" applyFont="1" applyBorder="1" applyAlignment="1">
      <alignment horizontal="left" vertical="center" wrapText="1"/>
      <protection/>
    </xf>
    <xf numFmtId="49" fontId="33" fillId="0" borderId="126" xfId="97" applyNumberFormat="1" applyFont="1" applyFill="1" applyBorder="1" applyAlignment="1" applyProtection="1">
      <alignment horizontal="left" vertical="center" wrapText="1"/>
      <protection hidden="1"/>
    </xf>
    <xf numFmtId="0" fontId="69" fillId="0" borderId="127" xfId="97" applyFont="1" applyBorder="1" applyAlignment="1">
      <alignment horizontal="left" vertical="center" wrapText="1"/>
      <protection/>
    </xf>
    <xf numFmtId="49" fontId="33" fillId="0" borderId="128" xfId="97" applyNumberFormat="1" applyFont="1" applyFill="1" applyBorder="1" applyAlignment="1" applyProtection="1">
      <alignment horizontal="left" vertical="center" wrapText="1"/>
      <protection hidden="1"/>
    </xf>
    <xf numFmtId="0" fontId="69" fillId="0" borderId="129" xfId="97" applyFont="1" applyBorder="1" applyAlignment="1">
      <alignment horizontal="left" vertical="center" wrapText="1"/>
      <protection/>
    </xf>
    <xf numFmtId="49" fontId="0" fillId="0" borderId="122" xfId="97" applyNumberFormat="1" applyFont="1" applyFill="1" applyBorder="1" applyAlignment="1" applyProtection="1">
      <alignment horizontal="left" vertical="center" shrinkToFit="1"/>
      <protection hidden="1"/>
    </xf>
    <xf numFmtId="0" fontId="0" fillId="0" borderId="123" xfId="97" applyFont="1" applyBorder="1" applyAlignment="1">
      <alignment horizontal="left" vertical="center" shrinkToFit="1"/>
      <protection/>
    </xf>
    <xf numFmtId="49" fontId="58" fillId="0" borderId="128" xfId="97" applyNumberFormat="1" applyFont="1" applyFill="1" applyBorder="1" applyAlignment="1" applyProtection="1">
      <alignment horizontal="left" vertical="center" wrapText="1"/>
      <protection hidden="1"/>
    </xf>
    <xf numFmtId="0" fontId="4" fillId="0" borderId="129" xfId="97" applyFont="1" applyBorder="1" applyAlignment="1">
      <alignment horizontal="left" vertical="center" wrapText="1"/>
      <protection/>
    </xf>
    <xf numFmtId="0" fontId="0" fillId="0" borderId="123" xfId="97" applyFont="1" applyBorder="1" applyAlignment="1">
      <alignment horizontal="left" vertical="center" wrapText="1"/>
      <protection/>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41" xfId="0" applyFont="1" applyFill="1" applyBorder="1" applyAlignment="1">
      <alignment vertical="center" wrapText="1"/>
    </xf>
    <xf numFmtId="0" fontId="33" fillId="0" borderId="23" xfId="0" applyFont="1" applyFill="1" applyBorder="1" applyAlignment="1">
      <alignment vertical="center"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2"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74" fillId="47" borderId="81" xfId="0" applyFont="1" applyFill="1" applyBorder="1" applyAlignment="1" applyProtection="1">
      <alignment horizontal="left" vertical="center" wrapText="1"/>
      <protection hidden="1"/>
    </xf>
    <xf numFmtId="0" fontId="75" fillId="47"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31" borderId="81" xfId="0" applyFont="1" applyFill="1" applyBorder="1" applyAlignment="1" applyProtection="1">
      <alignment horizontal="center" vertical="center" wrapText="1"/>
      <protection hidden="1"/>
    </xf>
    <xf numFmtId="0" fontId="81" fillId="31" borderId="104" xfId="0" applyFont="1" applyFill="1" applyBorder="1" applyAlignment="1" applyProtection="1">
      <alignment horizontal="center" vertical="center" wrapText="1"/>
      <protection hidden="1"/>
    </xf>
    <xf numFmtId="0" fontId="81" fillId="31" borderId="82" xfId="0" applyFont="1" applyFill="1" applyBorder="1" applyAlignment="1" applyProtection="1">
      <alignment horizontal="center" vertical="center" wrapText="1"/>
      <protection hidden="1"/>
    </xf>
    <xf numFmtId="0" fontId="22" fillId="47" borderId="102"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47" borderId="104" xfId="0" applyFont="1" applyFill="1" applyBorder="1" applyAlignment="1" applyProtection="1">
      <alignment horizontal="left" vertical="center" wrapText="1"/>
      <protection hidden="1"/>
    </xf>
    <xf numFmtId="0" fontId="0" fillId="0" borderId="82" xfId="0" applyBorder="1" applyAlignment="1">
      <alignment wrapText="1"/>
    </xf>
    <xf numFmtId="0" fontId="20" fillId="43" borderId="81" xfId="92" applyFont="1" applyFill="1" applyBorder="1" applyAlignment="1" applyProtection="1">
      <alignment horizontal="left" vertical="center" wrapText="1"/>
      <protection hidden="1"/>
    </xf>
    <xf numFmtId="0" fontId="19" fillId="43" borderId="104" xfId="0" applyFont="1" applyFill="1" applyBorder="1" applyAlignment="1" applyProtection="1">
      <alignment horizontal="left" vertical="center" wrapText="1"/>
      <protection hidden="1"/>
    </xf>
    <xf numFmtId="0" fontId="19" fillId="43" borderId="82" xfId="0" applyFont="1" applyFill="1" applyBorder="1" applyAlignment="1" applyProtection="1">
      <alignment horizontal="left" vertical="center" wrapText="1"/>
      <protection hidden="1"/>
    </xf>
    <xf numFmtId="0" fontId="2" fillId="30" borderId="143" xfId="92" applyFont="1" applyFill="1" applyBorder="1" applyAlignment="1" applyProtection="1">
      <alignment horizontal="center" vertical="center"/>
      <protection hidden="1"/>
    </xf>
    <xf numFmtId="0" fontId="0" fillId="30" borderId="143" xfId="0" applyFont="1" applyFill="1" applyBorder="1" applyAlignment="1" applyProtection="1">
      <alignment horizontal="center" vertical="center"/>
      <protection hidden="1"/>
    </xf>
    <xf numFmtId="0" fontId="0" fillId="30" borderId="144" xfId="0" applyFont="1" applyFill="1" applyBorder="1" applyAlignment="1" applyProtection="1">
      <alignment horizontal="center" vertical="center"/>
      <protection hidden="1"/>
    </xf>
    <xf numFmtId="0" fontId="19" fillId="0" borderId="141" xfId="89"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532</v>
      </c>
      <c r="C3" s="386"/>
      <c r="D3" s="132"/>
      <c r="E3" s="132"/>
      <c r="F3" s="108"/>
      <c r="G3" s="108"/>
      <c r="H3" s="108"/>
      <c r="I3" s="108"/>
      <c r="J3" s="108"/>
      <c r="K3" s="387" t="s">
        <v>2516</v>
      </c>
      <c r="L3" s="388"/>
    </row>
    <row r="4" spans="2:12" s="27" customFormat="1" ht="30" customHeight="1">
      <c r="B4" s="380" t="s">
        <v>2517</v>
      </c>
      <c r="C4" s="487"/>
      <c r="D4" s="487"/>
      <c r="E4" s="487"/>
      <c r="F4" s="487"/>
      <c r="G4" s="487"/>
      <c r="H4" s="487"/>
      <c r="I4" s="487"/>
      <c r="J4" s="487"/>
      <c r="K4" s="488"/>
      <c r="L4" s="488"/>
    </row>
    <row r="5" spans="2:12" s="27" customFormat="1" ht="30" customHeight="1">
      <c r="B5" s="483" t="s">
        <v>2518</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478</v>
      </c>
    </row>
    <row r="7" spans="2:16" s="118" customFormat="1" ht="18" customHeight="1" thickBot="1">
      <c r="B7" s="389" t="s">
        <v>1628</v>
      </c>
      <c r="C7" s="390"/>
      <c r="D7" s="391">
        <f>IF(RefStr!P4=1,IF(RefStr!C7&lt;&gt;"",RefStr!C7,""),"")</f>
      </c>
      <c r="E7" s="392"/>
      <c r="F7" s="392"/>
      <c r="G7" s="392"/>
      <c r="H7" s="392"/>
      <c r="I7" s="392"/>
      <c r="J7" s="392"/>
      <c r="K7" s="392"/>
      <c r="L7" s="392"/>
      <c r="P7" s="27" t="s">
        <v>202</v>
      </c>
    </row>
    <row r="8" spans="2:12" s="118" customFormat="1" ht="18" customHeight="1" thickBot="1">
      <c r="B8" s="389" t="s">
        <v>2983</v>
      </c>
      <c r="C8" s="389"/>
      <c r="D8" s="231">
        <f>IF(RefStr!P4=1,IF(RefStr!C9&lt;&gt;"",RefStr!C9,""),"")</f>
      </c>
      <c r="E8" s="121"/>
      <c r="F8" s="128" t="s">
        <v>2986</v>
      </c>
      <c r="G8" s="393">
        <f>IF(RefStr!P4=1,IF(RefStr!E9&lt;&gt;"",RefStr!E9,""),"")</f>
      </c>
      <c r="H8" s="394"/>
      <c r="I8" s="394"/>
      <c r="J8" s="394"/>
      <c r="K8" s="394"/>
      <c r="L8" s="394"/>
    </row>
    <row r="9" spans="2:12" s="118" customFormat="1" ht="18" customHeight="1" thickBot="1">
      <c r="B9" s="389" t="s">
        <v>1629</v>
      </c>
      <c r="C9" s="389"/>
      <c r="D9" s="393">
        <f>IF(RefStr!P4=1,IF(RefStr!C11&lt;&gt;"",RefStr!C11,""),"")</f>
      </c>
      <c r="E9" s="393"/>
      <c r="F9" s="393"/>
      <c r="G9" s="393"/>
      <c r="H9" s="393"/>
      <c r="I9" s="393"/>
      <c r="J9" s="393"/>
      <c r="K9" s="393"/>
      <c r="L9" s="393"/>
    </row>
    <row r="10" spans="2:12" s="118" customFormat="1" ht="18" customHeight="1" thickBot="1">
      <c r="B10" s="389" t="s">
        <v>2213</v>
      </c>
      <c r="C10" s="389" t="s">
        <v>1247</v>
      </c>
      <c r="D10" s="398">
        <f>IF(RefStr!P4=1,IF(RefStr!C13&lt;&gt;"",RefStr!C13,""),"")</f>
      </c>
      <c r="E10" s="399"/>
      <c r="F10" s="399"/>
      <c r="G10" s="122"/>
      <c r="H10" s="122"/>
      <c r="I10" s="136"/>
      <c r="J10" s="128" t="s">
        <v>501</v>
      </c>
      <c r="K10" s="227">
        <f>IF(RefStr!P4=1,IF(RefStr!J9&lt;&gt;"",RefStr!J9,""),"")</f>
      </c>
      <c r="L10" s="136"/>
    </row>
    <row r="11" spans="2:12" s="118" customFormat="1" ht="18" customHeight="1" thickBot="1">
      <c r="B11" s="402" t="s">
        <v>1631</v>
      </c>
      <c r="C11" s="403"/>
      <c r="D11" s="120">
        <f>IF(RefStr!P4=1,IF(RefStr!C15&lt;&gt;"",RefStr!C15,""),"")</f>
      </c>
      <c r="E11" s="232" t="str">
        <f>IF(RefStr!D15&lt;&gt;"",RefStr!D15,"")</f>
        <v>Djelatnosti političkih organizacija</v>
      </c>
      <c r="F11" s="123"/>
      <c r="G11" s="136"/>
      <c r="H11" s="136"/>
      <c r="I11" s="137"/>
      <c r="J11" s="208" t="s">
        <v>1871</v>
      </c>
      <c r="K11" s="226">
        <f>IF(RefStr!P4=1,IF(RefStr!J11&lt;&gt;"",RefStr!J11,""),"")</f>
      </c>
      <c r="L11" s="136"/>
    </row>
    <row r="12" spans="2:12" s="118" customFormat="1" ht="18" customHeight="1" thickBot="1">
      <c r="B12" s="389" t="s">
        <v>1249</v>
      </c>
      <c r="C12" s="403"/>
      <c r="D12" s="124">
        <f>IF(RefStr!P4=1,IF(RefStr!C17&lt;&gt;"",RefStr!C17,""),"")</f>
      </c>
      <c r="E12" s="233" t="str">
        <f>IF(RefStr!D17&lt;&gt;"",RefStr!D17,"")</f>
        <v>Grad/općina: GRAD ZAGREB</v>
      </c>
      <c r="F12" s="125"/>
      <c r="G12" s="122"/>
      <c r="H12" s="122"/>
      <c r="I12" s="126"/>
      <c r="J12" s="208" t="s">
        <v>502</v>
      </c>
      <c r="K12" s="404">
        <f>IF(RefStr!P4=1,IF(RefStr!J13&lt;&gt;"",RefStr!J13,""),"")</f>
      </c>
      <c r="L12" s="405"/>
    </row>
    <row r="13" spans="2:12" s="118" customFormat="1" ht="18" customHeight="1" thickBot="1">
      <c r="B13" s="136"/>
      <c r="C13" s="127"/>
      <c r="D13" s="264"/>
      <c r="E13" s="265"/>
      <c r="F13" s="265"/>
      <c r="G13" s="265"/>
      <c r="H13" s="265"/>
      <c r="I13" s="402" t="s">
        <v>1248</v>
      </c>
      <c r="J13" s="403"/>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9"/>
      <c r="D15" s="489"/>
      <c r="F15" s="37"/>
      <c r="G15" s="40"/>
      <c r="H15" s="40"/>
      <c r="I15" s="41"/>
      <c r="J15" s="41"/>
      <c r="K15" s="38"/>
      <c r="L15" s="71" t="s">
        <v>2911</v>
      </c>
    </row>
    <row r="16" spans="2:12" s="27" customFormat="1" ht="34.5" customHeight="1">
      <c r="B16" s="90" t="s">
        <v>2521</v>
      </c>
      <c r="C16" s="438" t="s">
        <v>2985</v>
      </c>
      <c r="D16" s="438"/>
      <c r="E16" s="438"/>
      <c r="F16" s="438"/>
      <c r="G16" s="439"/>
      <c r="H16" s="439"/>
      <c r="I16" s="86" t="s">
        <v>2984</v>
      </c>
      <c r="J16" s="87" t="s">
        <v>1258</v>
      </c>
      <c r="K16" s="88" t="s">
        <v>1259</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2519</v>
      </c>
      <c r="C18" s="428" t="s">
        <v>963</v>
      </c>
      <c r="D18" s="428"/>
      <c r="E18" s="428"/>
      <c r="F18" s="428"/>
      <c r="G18" s="428"/>
      <c r="H18" s="428"/>
      <c r="I18" s="428"/>
      <c r="J18" s="428"/>
      <c r="K18" s="428"/>
      <c r="L18" s="429"/>
    </row>
    <row r="19" spans="2:17" s="27" customFormat="1" ht="12.75">
      <c r="B19" s="196" t="s">
        <v>964</v>
      </c>
      <c r="C19" s="459" t="s">
        <v>965</v>
      </c>
      <c r="D19" s="460"/>
      <c r="E19" s="460"/>
      <c r="F19" s="460"/>
      <c r="G19" s="460"/>
      <c r="H19" s="461"/>
      <c r="I19" s="189">
        <v>1</v>
      </c>
      <c r="J19" s="190"/>
      <c r="K19" s="190"/>
      <c r="L19" s="182" t="str">
        <f aca="true" t="shared" si="0" ref="L19:L60">IF(J19&gt;0,IF(K19/J19&gt;=100,"&gt;&gt;100",K19/J19*100),"-")</f>
        <v>-</v>
      </c>
      <c r="M19" s="97"/>
      <c r="N19" s="33"/>
      <c r="P19" s="34"/>
      <c r="Q19" s="28"/>
    </row>
    <row r="20" spans="2:17" s="27" customFormat="1" ht="12.75">
      <c r="B20" s="197" t="s">
        <v>966</v>
      </c>
      <c r="C20" s="462" t="s">
        <v>967</v>
      </c>
      <c r="D20" s="463"/>
      <c r="E20" s="463"/>
      <c r="F20" s="463"/>
      <c r="G20" s="463"/>
      <c r="H20" s="464"/>
      <c r="I20" s="192">
        <v>2</v>
      </c>
      <c r="J20" s="193"/>
      <c r="K20" s="193"/>
      <c r="L20" s="183" t="str">
        <f t="shared" si="0"/>
        <v>-</v>
      </c>
      <c r="M20" s="97"/>
      <c r="N20" s="33"/>
      <c r="P20" s="34"/>
      <c r="Q20" s="28"/>
    </row>
    <row r="21" spans="2:17" s="27" customFormat="1" ht="12.75">
      <c r="B21" s="197" t="s">
        <v>968</v>
      </c>
      <c r="C21" s="462" t="s">
        <v>2602</v>
      </c>
      <c r="D21" s="463"/>
      <c r="E21" s="463"/>
      <c r="F21" s="463"/>
      <c r="G21" s="463"/>
      <c r="H21" s="464"/>
      <c r="I21" s="192">
        <v>3</v>
      </c>
      <c r="J21" s="193"/>
      <c r="K21" s="193"/>
      <c r="L21" s="183" t="str">
        <f t="shared" si="0"/>
        <v>-</v>
      </c>
      <c r="M21" s="97"/>
      <c r="N21" s="33"/>
      <c r="P21" s="34"/>
      <c r="Q21" s="28"/>
    </row>
    <row r="22" spans="2:17" s="27" customFormat="1" ht="12.75">
      <c r="B22" s="197" t="s">
        <v>2603</v>
      </c>
      <c r="C22" s="462" t="s">
        <v>2522</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2604</v>
      </c>
      <c r="C23" s="462" t="s">
        <v>2605</v>
      </c>
      <c r="D23" s="463"/>
      <c r="E23" s="463"/>
      <c r="F23" s="463"/>
      <c r="G23" s="463"/>
      <c r="H23" s="464"/>
      <c r="I23" s="192">
        <v>5</v>
      </c>
      <c r="J23" s="193"/>
      <c r="K23" s="193"/>
      <c r="L23" s="183" t="str">
        <f t="shared" si="0"/>
        <v>-</v>
      </c>
      <c r="M23" s="97"/>
      <c r="N23" s="33"/>
      <c r="P23" s="34"/>
      <c r="Q23" s="28"/>
    </row>
    <row r="24" spans="2:17" s="27" customFormat="1" ht="12.75">
      <c r="B24" s="197" t="s">
        <v>2606</v>
      </c>
      <c r="C24" s="462" t="s">
        <v>2607</v>
      </c>
      <c r="D24" s="463"/>
      <c r="E24" s="463"/>
      <c r="F24" s="463"/>
      <c r="G24" s="463"/>
      <c r="H24" s="464"/>
      <c r="I24" s="192">
        <v>6</v>
      </c>
      <c r="J24" s="193"/>
      <c r="K24" s="193"/>
      <c r="L24" s="183" t="str">
        <f t="shared" si="0"/>
        <v>-</v>
      </c>
      <c r="M24" s="97"/>
      <c r="N24" s="33"/>
      <c r="P24" s="34"/>
      <c r="Q24" s="28"/>
    </row>
    <row r="25" spans="2:17" s="27" customFormat="1" ht="12.75">
      <c r="B25" s="197" t="s">
        <v>2608</v>
      </c>
      <c r="C25" s="462" t="s">
        <v>2609</v>
      </c>
      <c r="D25" s="463"/>
      <c r="E25" s="463"/>
      <c r="F25" s="463"/>
      <c r="G25" s="463"/>
      <c r="H25" s="464"/>
      <c r="I25" s="192">
        <v>7</v>
      </c>
      <c r="J25" s="193"/>
      <c r="K25" s="193"/>
      <c r="L25" s="183" t="str">
        <f t="shared" si="0"/>
        <v>-</v>
      </c>
      <c r="M25" s="97"/>
      <c r="N25" s="33"/>
      <c r="P25" s="34"/>
      <c r="Q25" s="28"/>
    </row>
    <row r="26" spans="2:17" s="27" customFormat="1" ht="12.75">
      <c r="B26" s="197" t="s">
        <v>2610</v>
      </c>
      <c r="C26" s="462" t="s">
        <v>2611</v>
      </c>
      <c r="D26" s="463"/>
      <c r="E26" s="463"/>
      <c r="F26" s="463"/>
      <c r="G26" s="463"/>
      <c r="H26" s="464"/>
      <c r="I26" s="192">
        <v>8</v>
      </c>
      <c r="J26" s="193"/>
      <c r="K26" s="193"/>
      <c r="L26" s="183" t="str">
        <f t="shared" si="0"/>
        <v>-</v>
      </c>
      <c r="M26" s="97"/>
      <c r="N26" s="33"/>
      <c r="P26" s="34"/>
      <c r="Q26" s="28"/>
    </row>
    <row r="27" spans="2:17" s="27" customFormat="1" ht="12.75">
      <c r="B27" s="197" t="s">
        <v>2612</v>
      </c>
      <c r="C27" s="462" t="s">
        <v>2613</v>
      </c>
      <c r="D27" s="463"/>
      <c r="E27" s="463"/>
      <c r="F27" s="463"/>
      <c r="G27" s="463"/>
      <c r="H27" s="464"/>
      <c r="I27" s="192">
        <v>9</v>
      </c>
      <c r="J27" s="193"/>
      <c r="K27" s="193"/>
      <c r="L27" s="183" t="str">
        <f t="shared" si="0"/>
        <v>-</v>
      </c>
      <c r="M27" s="97"/>
      <c r="N27" s="33"/>
      <c r="P27" s="34"/>
      <c r="Q27" s="28"/>
    </row>
    <row r="28" spans="2:17" s="27" customFormat="1" ht="12.75">
      <c r="B28" s="197" t="s">
        <v>2614</v>
      </c>
      <c r="C28" s="462" t="s">
        <v>2615</v>
      </c>
      <c r="D28" s="463"/>
      <c r="E28" s="463"/>
      <c r="F28" s="463"/>
      <c r="G28" s="463"/>
      <c r="H28" s="464"/>
      <c r="I28" s="192">
        <v>10</v>
      </c>
      <c r="J28" s="193"/>
      <c r="K28" s="193"/>
      <c r="L28" s="183" t="str">
        <f t="shared" si="0"/>
        <v>-</v>
      </c>
      <c r="M28" s="97"/>
      <c r="N28" s="33"/>
      <c r="P28" s="34"/>
      <c r="Q28" s="28"/>
    </row>
    <row r="29" spans="2:17" s="27" customFormat="1" ht="12.75">
      <c r="B29" s="197" t="s">
        <v>2616</v>
      </c>
      <c r="C29" s="462" t="s">
        <v>2617</v>
      </c>
      <c r="D29" s="463"/>
      <c r="E29" s="463"/>
      <c r="F29" s="463"/>
      <c r="G29" s="463"/>
      <c r="H29" s="464"/>
      <c r="I29" s="192">
        <v>11</v>
      </c>
      <c r="J29" s="193"/>
      <c r="K29" s="193"/>
      <c r="L29" s="183" t="str">
        <f t="shared" si="0"/>
        <v>-</v>
      </c>
      <c r="M29" s="97"/>
      <c r="N29" s="33"/>
      <c r="P29" s="34"/>
      <c r="Q29" s="28"/>
    </row>
    <row r="30" spans="2:17" s="27" customFormat="1" ht="12.75">
      <c r="B30" s="197" t="s">
        <v>2618</v>
      </c>
      <c r="C30" s="462" t="s">
        <v>2619</v>
      </c>
      <c r="D30" s="463"/>
      <c r="E30" s="463"/>
      <c r="F30" s="463"/>
      <c r="G30" s="463"/>
      <c r="H30" s="464"/>
      <c r="I30" s="192">
        <v>12</v>
      </c>
      <c r="J30" s="193"/>
      <c r="K30" s="193"/>
      <c r="L30" s="183" t="str">
        <f t="shared" si="0"/>
        <v>-</v>
      </c>
      <c r="M30" s="97"/>
      <c r="N30" s="33"/>
      <c r="P30" s="34"/>
      <c r="Q30" s="28"/>
    </row>
    <row r="31" spans="2:17" s="27" customFormat="1" ht="12.75">
      <c r="B31" s="197" t="s">
        <v>2620</v>
      </c>
      <c r="C31" s="462" t="s">
        <v>2621</v>
      </c>
      <c r="D31" s="463"/>
      <c r="E31" s="463"/>
      <c r="F31" s="463"/>
      <c r="G31" s="463"/>
      <c r="H31" s="464"/>
      <c r="I31" s="192">
        <v>13</v>
      </c>
      <c r="J31" s="193"/>
      <c r="K31" s="193"/>
      <c r="L31" s="183" t="str">
        <f t="shared" si="0"/>
        <v>-</v>
      </c>
      <c r="M31" s="97"/>
      <c r="N31" s="33"/>
      <c r="P31" s="34"/>
      <c r="Q31" s="28"/>
    </row>
    <row r="32" spans="2:17" s="27" customFormat="1" ht="12.75">
      <c r="B32" s="197" t="s">
        <v>2622</v>
      </c>
      <c r="C32" s="462" t="s">
        <v>1785</v>
      </c>
      <c r="D32" s="463"/>
      <c r="E32" s="463"/>
      <c r="F32" s="463"/>
      <c r="G32" s="463"/>
      <c r="H32" s="464"/>
      <c r="I32" s="192">
        <v>14</v>
      </c>
      <c r="J32" s="193"/>
      <c r="K32" s="193"/>
      <c r="L32" s="183" t="str">
        <f t="shared" si="0"/>
        <v>-</v>
      </c>
      <c r="M32" s="97"/>
      <c r="N32" s="33"/>
      <c r="P32" s="34"/>
      <c r="Q32" s="28"/>
    </row>
    <row r="33" spans="2:17" s="27" customFormat="1" ht="12.75">
      <c r="B33" s="198"/>
      <c r="C33" s="456" t="s">
        <v>2523</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2" t="s">
        <v>2520</v>
      </c>
      <c r="C34" s="443" t="s">
        <v>1786</v>
      </c>
      <c r="D34" s="443"/>
      <c r="E34" s="443"/>
      <c r="F34" s="443"/>
      <c r="G34" s="443"/>
      <c r="H34" s="443"/>
      <c r="I34" s="443"/>
      <c r="J34" s="443"/>
      <c r="K34" s="443"/>
      <c r="L34" s="444"/>
    </row>
    <row r="35" spans="2:17" s="27" customFormat="1" ht="12.75">
      <c r="B35" s="196" t="s">
        <v>964</v>
      </c>
      <c r="C35" s="459" t="s">
        <v>2524</v>
      </c>
      <c r="D35" s="460"/>
      <c r="E35" s="460"/>
      <c r="F35" s="460"/>
      <c r="G35" s="460"/>
      <c r="H35" s="461"/>
      <c r="I35" s="189">
        <v>16</v>
      </c>
      <c r="J35" s="195">
        <f>SUM(J36:J37)</f>
        <v>0</v>
      </c>
      <c r="K35" s="195">
        <f>SUM(K36:K37)</f>
        <v>0</v>
      </c>
      <c r="L35" s="191" t="str">
        <f t="shared" si="0"/>
        <v>-</v>
      </c>
      <c r="M35" s="97"/>
      <c r="N35" s="33"/>
      <c r="P35" s="34"/>
      <c r="Q35" s="28"/>
    </row>
    <row r="36" spans="2:17" s="27" customFormat="1" ht="12.75">
      <c r="B36" s="197" t="s">
        <v>1787</v>
      </c>
      <c r="C36" s="462" t="s">
        <v>2525</v>
      </c>
      <c r="D36" s="463"/>
      <c r="E36" s="463"/>
      <c r="F36" s="463"/>
      <c r="G36" s="463"/>
      <c r="H36" s="464"/>
      <c r="I36" s="192">
        <v>17</v>
      </c>
      <c r="J36" s="193"/>
      <c r="K36" s="193"/>
      <c r="L36" s="194" t="str">
        <f t="shared" si="0"/>
        <v>-</v>
      </c>
      <c r="M36" s="97"/>
      <c r="N36" s="33"/>
      <c r="P36" s="34"/>
      <c r="Q36" s="28"/>
    </row>
    <row r="37" spans="2:17" s="27" customFormat="1" ht="12.75">
      <c r="B37" s="197" t="s">
        <v>1788</v>
      </c>
      <c r="C37" s="462" t="s">
        <v>2526</v>
      </c>
      <c r="D37" s="463"/>
      <c r="E37" s="463"/>
      <c r="F37" s="463"/>
      <c r="G37" s="463"/>
      <c r="H37" s="464"/>
      <c r="I37" s="192">
        <v>18</v>
      </c>
      <c r="J37" s="193"/>
      <c r="K37" s="193"/>
      <c r="L37" s="194" t="str">
        <f t="shared" si="0"/>
        <v>-</v>
      </c>
      <c r="M37" s="97"/>
      <c r="N37" s="33"/>
      <c r="P37" s="34"/>
      <c r="Q37" s="28"/>
    </row>
    <row r="38" spans="2:17" s="27" customFormat="1" ht="12.75">
      <c r="B38" s="197" t="s">
        <v>966</v>
      </c>
      <c r="C38" s="462" t="s">
        <v>1789</v>
      </c>
      <c r="D38" s="463"/>
      <c r="E38" s="463"/>
      <c r="F38" s="463"/>
      <c r="G38" s="463"/>
      <c r="H38" s="464"/>
      <c r="I38" s="192">
        <v>19</v>
      </c>
      <c r="J38" s="193"/>
      <c r="K38" s="193"/>
      <c r="L38" s="194" t="str">
        <f t="shared" si="0"/>
        <v>-</v>
      </c>
      <c r="M38" s="97"/>
      <c r="N38" s="33"/>
      <c r="P38" s="34"/>
      <c r="Q38" s="28"/>
    </row>
    <row r="39" spans="2:17" s="27" customFormat="1" ht="12.75">
      <c r="B39" s="197" t="s">
        <v>968</v>
      </c>
      <c r="C39" s="462" t="s">
        <v>1790</v>
      </c>
      <c r="D39" s="463"/>
      <c r="E39" s="463"/>
      <c r="F39" s="463"/>
      <c r="G39" s="463"/>
      <c r="H39" s="464"/>
      <c r="I39" s="192">
        <v>20</v>
      </c>
      <c r="J39" s="193"/>
      <c r="K39" s="193"/>
      <c r="L39" s="194" t="str">
        <f t="shared" si="0"/>
        <v>-</v>
      </c>
      <c r="M39" s="97"/>
      <c r="N39" s="33"/>
      <c r="P39" s="34"/>
      <c r="Q39" s="28"/>
    </row>
    <row r="40" spans="2:17" s="27" customFormat="1" ht="12.75">
      <c r="B40" s="197" t="s">
        <v>2603</v>
      </c>
      <c r="C40" s="462" t="s">
        <v>1791</v>
      </c>
      <c r="D40" s="463"/>
      <c r="E40" s="463"/>
      <c r="F40" s="463"/>
      <c r="G40" s="463"/>
      <c r="H40" s="464"/>
      <c r="I40" s="192">
        <v>21</v>
      </c>
      <c r="J40" s="193"/>
      <c r="K40" s="193"/>
      <c r="L40" s="194" t="str">
        <f t="shared" si="0"/>
        <v>-</v>
      </c>
      <c r="M40" s="97"/>
      <c r="N40" s="33"/>
      <c r="P40" s="34"/>
      <c r="Q40" s="28"/>
    </row>
    <row r="41" spans="2:17" s="27" customFormat="1" ht="12.75">
      <c r="B41" s="197" t="s">
        <v>2616</v>
      </c>
      <c r="C41" s="462" t="s">
        <v>1792</v>
      </c>
      <c r="D41" s="463"/>
      <c r="E41" s="463"/>
      <c r="F41" s="463"/>
      <c r="G41" s="463"/>
      <c r="H41" s="464"/>
      <c r="I41" s="192">
        <v>22</v>
      </c>
      <c r="J41" s="193"/>
      <c r="K41" s="193"/>
      <c r="L41" s="194" t="str">
        <f t="shared" si="0"/>
        <v>-</v>
      </c>
      <c r="M41" s="97"/>
      <c r="N41" s="33"/>
      <c r="P41" s="34"/>
      <c r="Q41" s="28"/>
    </row>
    <row r="42" spans="2:17" s="27" customFormat="1" ht="12.75">
      <c r="B42" s="197" t="s">
        <v>2618</v>
      </c>
      <c r="C42" s="462" t="s">
        <v>1793</v>
      </c>
      <c r="D42" s="463"/>
      <c r="E42" s="463"/>
      <c r="F42" s="463"/>
      <c r="G42" s="463"/>
      <c r="H42" s="464"/>
      <c r="I42" s="192">
        <v>23</v>
      </c>
      <c r="J42" s="193"/>
      <c r="K42" s="193"/>
      <c r="L42" s="194" t="str">
        <f t="shared" si="0"/>
        <v>-</v>
      </c>
      <c r="M42" s="97"/>
      <c r="N42" s="33"/>
      <c r="P42" s="34"/>
      <c r="Q42" s="28"/>
    </row>
    <row r="43" spans="2:17" s="27" customFormat="1" ht="12.75">
      <c r="B43" s="197" t="s">
        <v>2620</v>
      </c>
      <c r="C43" s="462" t="s">
        <v>1794</v>
      </c>
      <c r="D43" s="463"/>
      <c r="E43" s="463"/>
      <c r="F43" s="463"/>
      <c r="G43" s="463"/>
      <c r="H43" s="464"/>
      <c r="I43" s="192">
        <v>24</v>
      </c>
      <c r="J43" s="193"/>
      <c r="K43" s="193"/>
      <c r="L43" s="194" t="str">
        <f t="shared" si="0"/>
        <v>-</v>
      </c>
      <c r="M43" s="97"/>
      <c r="N43" s="33"/>
      <c r="P43" s="34"/>
      <c r="Q43" s="28"/>
    </row>
    <row r="44" spans="2:17" s="27" customFormat="1" ht="12.75">
      <c r="B44" s="197" t="s">
        <v>747</v>
      </c>
      <c r="C44" s="462" t="s">
        <v>748</v>
      </c>
      <c r="D44" s="463"/>
      <c r="E44" s="463"/>
      <c r="F44" s="463"/>
      <c r="G44" s="463"/>
      <c r="H44" s="464"/>
      <c r="I44" s="192">
        <v>25</v>
      </c>
      <c r="J44" s="193"/>
      <c r="K44" s="193"/>
      <c r="L44" s="194" t="str">
        <f t="shared" si="0"/>
        <v>-</v>
      </c>
      <c r="M44" s="97"/>
      <c r="N44" s="33"/>
      <c r="P44" s="34"/>
      <c r="Q44" s="28"/>
    </row>
    <row r="45" spans="2:17" s="27" customFormat="1" ht="12.75">
      <c r="B45" s="197" t="s">
        <v>749</v>
      </c>
      <c r="C45" s="462" t="s">
        <v>750</v>
      </c>
      <c r="D45" s="463"/>
      <c r="E45" s="463"/>
      <c r="F45" s="463"/>
      <c r="G45" s="463"/>
      <c r="H45" s="464"/>
      <c r="I45" s="192">
        <v>26</v>
      </c>
      <c r="J45" s="193"/>
      <c r="K45" s="193"/>
      <c r="L45" s="194" t="str">
        <f t="shared" si="0"/>
        <v>-</v>
      </c>
      <c r="M45" s="97"/>
      <c r="N45" s="33"/>
      <c r="P45" s="34"/>
      <c r="Q45" s="28"/>
    </row>
    <row r="46" spans="2:17" s="27" customFormat="1" ht="12.75">
      <c r="B46" s="197" t="s">
        <v>751</v>
      </c>
      <c r="C46" s="462" t="s">
        <v>2800</v>
      </c>
      <c r="D46" s="463"/>
      <c r="E46" s="463"/>
      <c r="F46" s="463"/>
      <c r="G46" s="463"/>
      <c r="H46" s="464"/>
      <c r="I46" s="192">
        <v>27</v>
      </c>
      <c r="J46" s="193"/>
      <c r="K46" s="193"/>
      <c r="L46" s="194" t="str">
        <f t="shared" si="0"/>
        <v>-</v>
      </c>
      <c r="M46" s="97"/>
      <c r="N46" s="33"/>
      <c r="P46" s="34"/>
      <c r="Q46" s="28"/>
    </row>
    <row r="47" spans="2:17" s="27" customFormat="1" ht="12.75">
      <c r="B47" s="253"/>
      <c r="C47" s="472" t="s">
        <v>529</v>
      </c>
      <c r="D47" s="473"/>
      <c r="E47" s="473"/>
      <c r="F47" s="473"/>
      <c r="G47" s="473"/>
      <c r="H47" s="474"/>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5" t="s">
        <v>530</v>
      </c>
      <c r="D48" s="476"/>
      <c r="E48" s="476"/>
      <c r="F48" s="476"/>
      <c r="G48" s="476"/>
      <c r="H48" s="477"/>
      <c r="I48" s="261">
        <v>29</v>
      </c>
      <c r="J48" s="272">
        <f>J33-J47</f>
        <v>0</v>
      </c>
      <c r="K48" s="272">
        <f>K33-K47</f>
        <v>0</v>
      </c>
      <c r="L48" s="262" t="str">
        <f t="shared" si="0"/>
        <v>-</v>
      </c>
      <c r="M48" s="97"/>
      <c r="N48" s="33"/>
      <c r="P48" s="34"/>
      <c r="Q48" s="28"/>
    </row>
    <row r="49" spans="2:17" s="27" customFormat="1" ht="12.75">
      <c r="B49" s="256" t="s">
        <v>2802</v>
      </c>
      <c r="C49" s="478" t="s">
        <v>2803</v>
      </c>
      <c r="D49" s="479"/>
      <c r="E49" s="479"/>
      <c r="F49" s="479"/>
      <c r="G49" s="479"/>
      <c r="H49" s="480"/>
      <c r="I49" s="257">
        <v>30</v>
      </c>
      <c r="J49" s="258"/>
      <c r="K49" s="258"/>
      <c r="L49" s="259" t="str">
        <f t="shared" si="0"/>
        <v>-</v>
      </c>
      <c r="M49" s="97"/>
      <c r="N49" s="33"/>
      <c r="P49" s="34"/>
      <c r="Q49" s="28"/>
    </row>
    <row r="50" spans="2:12" s="27" customFormat="1" ht="34.5" customHeight="1">
      <c r="B50" s="98" t="s">
        <v>2521</v>
      </c>
      <c r="C50" s="481" t="s">
        <v>1638</v>
      </c>
      <c r="D50" s="481"/>
      <c r="E50" s="481"/>
      <c r="F50" s="481"/>
      <c r="G50" s="482"/>
      <c r="H50" s="482"/>
      <c r="I50" s="99" t="s">
        <v>2984</v>
      </c>
      <c r="J50" s="100" t="s">
        <v>2804</v>
      </c>
      <c r="K50" s="101" t="s">
        <v>332</v>
      </c>
      <c r="L50" s="102" t="s">
        <v>960</v>
      </c>
    </row>
    <row r="51" spans="2:17" s="27" customFormat="1" ht="12.75">
      <c r="B51" s="185" t="s">
        <v>964</v>
      </c>
      <c r="C51" s="469" t="s">
        <v>2805</v>
      </c>
      <c r="D51" s="470"/>
      <c r="E51" s="470"/>
      <c r="F51" s="470"/>
      <c r="G51" s="470"/>
      <c r="H51" s="471"/>
      <c r="I51" s="200">
        <v>31</v>
      </c>
      <c r="J51" s="201"/>
      <c r="K51" s="201"/>
      <c r="L51" s="202" t="str">
        <f t="shared" si="0"/>
        <v>-</v>
      </c>
      <c r="M51" s="97"/>
      <c r="N51" s="33"/>
      <c r="P51" s="34"/>
      <c r="Q51" s="28"/>
    </row>
    <row r="52" spans="2:17" s="27" customFormat="1" ht="12.75">
      <c r="B52" s="188" t="s">
        <v>966</v>
      </c>
      <c r="C52" s="462" t="s">
        <v>2806</v>
      </c>
      <c r="D52" s="463"/>
      <c r="E52" s="463"/>
      <c r="F52" s="463"/>
      <c r="G52" s="463"/>
      <c r="H52" s="468"/>
      <c r="I52" s="203">
        <v>32</v>
      </c>
      <c r="J52" s="204"/>
      <c r="K52" s="204"/>
      <c r="L52" s="205" t="str">
        <f t="shared" si="0"/>
        <v>-</v>
      </c>
      <c r="M52" s="97"/>
      <c r="N52" s="33"/>
      <c r="P52" s="34"/>
      <c r="Q52" s="28"/>
    </row>
    <row r="53" spans="2:17" s="27" customFormat="1" ht="12.75">
      <c r="B53" s="188" t="s">
        <v>968</v>
      </c>
      <c r="C53" s="462" t="s">
        <v>2342</v>
      </c>
      <c r="D53" s="463"/>
      <c r="E53" s="463"/>
      <c r="F53" s="463"/>
      <c r="G53" s="463"/>
      <c r="H53" s="468"/>
      <c r="I53" s="203">
        <v>33</v>
      </c>
      <c r="J53" s="204"/>
      <c r="K53" s="204"/>
      <c r="L53" s="205" t="str">
        <f t="shared" si="0"/>
        <v>-</v>
      </c>
      <c r="M53" s="97"/>
      <c r="N53" s="33"/>
      <c r="P53" s="34"/>
      <c r="Q53" s="28"/>
    </row>
    <row r="54" spans="2:17" s="27" customFormat="1" ht="12.75">
      <c r="B54" s="188" t="s">
        <v>2603</v>
      </c>
      <c r="C54" s="462" t="s">
        <v>2343</v>
      </c>
      <c r="D54" s="463"/>
      <c r="E54" s="463"/>
      <c r="F54" s="463"/>
      <c r="G54" s="463"/>
      <c r="H54" s="468"/>
      <c r="I54" s="203">
        <v>34</v>
      </c>
      <c r="J54" s="204"/>
      <c r="K54" s="204"/>
      <c r="L54" s="205" t="str">
        <f t="shared" si="0"/>
        <v>-</v>
      </c>
      <c r="M54" s="97"/>
      <c r="N54" s="33"/>
      <c r="P54" s="34"/>
      <c r="Q54" s="28"/>
    </row>
    <row r="55" spans="2:17" s="27" customFormat="1" ht="12.75">
      <c r="B55" s="188" t="s">
        <v>2616</v>
      </c>
      <c r="C55" s="462" t="s">
        <v>2344</v>
      </c>
      <c r="D55" s="463"/>
      <c r="E55" s="463"/>
      <c r="F55" s="463"/>
      <c r="G55" s="463"/>
      <c r="H55" s="468"/>
      <c r="I55" s="203">
        <v>35</v>
      </c>
      <c r="J55" s="204"/>
      <c r="K55" s="204"/>
      <c r="L55" s="205" t="str">
        <f t="shared" si="0"/>
        <v>-</v>
      </c>
      <c r="M55" s="97"/>
      <c r="N55" s="33"/>
      <c r="P55" s="34"/>
      <c r="Q55" s="28"/>
    </row>
    <row r="56" spans="2:17" s="27" customFormat="1" ht="12.75">
      <c r="B56" s="188" t="s">
        <v>2618</v>
      </c>
      <c r="C56" s="462" t="s">
        <v>2345</v>
      </c>
      <c r="D56" s="463"/>
      <c r="E56" s="463"/>
      <c r="F56" s="463"/>
      <c r="G56" s="463"/>
      <c r="H56" s="468"/>
      <c r="I56" s="203">
        <v>36</v>
      </c>
      <c r="J56" s="204"/>
      <c r="K56" s="204"/>
      <c r="L56" s="205" t="str">
        <f t="shared" si="0"/>
        <v>-</v>
      </c>
      <c r="M56" s="97"/>
      <c r="N56" s="33"/>
      <c r="P56" s="34"/>
      <c r="Q56" s="28"/>
    </row>
    <row r="57" spans="2:17" s="27" customFormat="1" ht="12.75">
      <c r="B57" s="188" t="s">
        <v>2620</v>
      </c>
      <c r="C57" s="462" t="s">
        <v>2346</v>
      </c>
      <c r="D57" s="463"/>
      <c r="E57" s="463"/>
      <c r="F57" s="463"/>
      <c r="G57" s="463"/>
      <c r="H57" s="468"/>
      <c r="I57" s="203">
        <v>37</v>
      </c>
      <c r="J57" s="204"/>
      <c r="K57" s="204"/>
      <c r="L57" s="205" t="str">
        <f t="shared" si="0"/>
        <v>-</v>
      </c>
      <c r="M57" s="97"/>
      <c r="N57" s="33"/>
      <c r="P57" s="34"/>
      <c r="Q57" s="28"/>
    </row>
    <row r="58" spans="2:17" s="27" customFormat="1" ht="12.75">
      <c r="B58" s="188" t="s">
        <v>747</v>
      </c>
      <c r="C58" s="462" t="s">
        <v>1241</v>
      </c>
      <c r="D58" s="463"/>
      <c r="E58" s="463"/>
      <c r="F58" s="463"/>
      <c r="G58" s="463"/>
      <c r="H58" s="468"/>
      <c r="I58" s="203">
        <v>38</v>
      </c>
      <c r="J58" s="204"/>
      <c r="K58" s="204"/>
      <c r="L58" s="205" t="str">
        <f t="shared" si="0"/>
        <v>-</v>
      </c>
      <c r="M58" s="97"/>
      <c r="N58" s="33"/>
      <c r="P58" s="34"/>
      <c r="Q58" s="28"/>
    </row>
    <row r="59" spans="2:17" s="27" customFormat="1" ht="12.75">
      <c r="B59" s="188" t="s">
        <v>749</v>
      </c>
      <c r="C59" s="462" t="s">
        <v>1242</v>
      </c>
      <c r="D59" s="463"/>
      <c r="E59" s="463"/>
      <c r="F59" s="463"/>
      <c r="G59" s="463"/>
      <c r="H59" s="468"/>
      <c r="I59" s="203">
        <v>39</v>
      </c>
      <c r="J59" s="204"/>
      <c r="K59" s="204"/>
      <c r="L59" s="205" t="str">
        <f t="shared" si="0"/>
        <v>-</v>
      </c>
      <c r="M59" s="97"/>
      <c r="N59" s="33"/>
      <c r="P59" s="34"/>
      <c r="Q59" s="28"/>
    </row>
    <row r="60" spans="2:17" s="27" customFormat="1" ht="12.75">
      <c r="B60" s="186"/>
      <c r="C60" s="465" t="s">
        <v>531</v>
      </c>
      <c r="D60" s="466"/>
      <c r="E60" s="466"/>
      <c r="F60" s="466"/>
      <c r="G60" s="466"/>
      <c r="H60" s="467"/>
      <c r="I60" s="206">
        <v>40</v>
      </c>
      <c r="J60" s="273">
        <f>SUM(J51:J59)</f>
        <v>0</v>
      </c>
      <c r="K60" s="273">
        <f>SUM(K51:K59)</f>
        <v>0</v>
      </c>
      <c r="L60" s="207" t="str">
        <f t="shared" si="0"/>
        <v>-</v>
      </c>
      <c r="M60" s="97"/>
      <c r="N60" s="33"/>
      <c r="P60" s="34"/>
      <c r="Q60" s="28"/>
    </row>
    <row r="61" s="118" customFormat="1" ht="9.75" customHeight="1"/>
    <row r="62" spans="2:12" s="118" customFormat="1" ht="13.5">
      <c r="B62" s="395"/>
      <c r="C62" s="395"/>
      <c r="D62" s="395"/>
      <c r="E62" s="396"/>
      <c r="F62" s="396"/>
      <c r="G62" s="396"/>
      <c r="H62" s="396"/>
      <c r="I62" s="119"/>
      <c r="J62" s="397" t="s">
        <v>1897</v>
      </c>
      <c r="K62" s="397"/>
      <c r="L62" s="397"/>
    </row>
    <row r="63" spans="2:12" s="118" customFormat="1" ht="9.75" customHeight="1">
      <c r="B63" s="105"/>
      <c r="C63" s="105"/>
      <c r="D63" s="105"/>
      <c r="E63" s="104"/>
      <c r="F63" s="104"/>
      <c r="G63" s="104"/>
      <c r="H63" s="104"/>
      <c r="I63" s="104"/>
      <c r="J63" s="104"/>
      <c r="K63" s="106"/>
      <c r="L63" s="104"/>
    </row>
    <row r="64" spans="2:12" s="118" customFormat="1" ht="14.25" thickBot="1">
      <c r="B64" s="171" t="s">
        <v>1260</v>
      </c>
      <c r="C64" s="171"/>
      <c r="D64" s="400">
        <f>IF(RefStr!P4=1,IF(RefStr!D39&lt;&gt;"",RefStr!D39,""),"")</f>
      </c>
      <c r="E64" s="400"/>
      <c r="F64" s="400"/>
      <c r="G64" s="400"/>
      <c r="H64" s="400"/>
      <c r="I64" s="173"/>
      <c r="J64" s="174"/>
      <c r="K64" s="174"/>
      <c r="L64" s="174"/>
    </row>
    <row r="65" spans="2:12" s="118" customFormat="1" ht="14.25" thickBot="1">
      <c r="B65" s="411" t="s">
        <v>1261</v>
      </c>
      <c r="C65" s="411"/>
      <c r="D65" s="223">
        <f>IF(RefStr!P4=1,IF(RefStr!D41&lt;&gt;"",RefStr!D41,""),"")</f>
      </c>
      <c r="E65" s="176"/>
      <c r="F65" s="176"/>
      <c r="G65" s="176"/>
      <c r="H65" s="177"/>
      <c r="I65" s="178"/>
      <c r="J65" s="178"/>
      <c r="K65" s="179"/>
      <c r="L65" s="178"/>
    </row>
    <row r="66" spans="2:12" s="118" customFormat="1" ht="14.25" thickBot="1">
      <c r="B66" s="432" t="s">
        <v>246</v>
      </c>
      <c r="C66" s="432"/>
      <c r="D66" s="400">
        <f>IF(RefStr!P4=1,IF(RefStr!D43&lt;&gt;"",RefStr!D43,""),"")</f>
      </c>
      <c r="E66" s="400"/>
      <c r="F66" s="400"/>
      <c r="G66" s="400"/>
      <c r="H66" s="171"/>
      <c r="I66" s="171"/>
      <c r="J66" s="171"/>
      <c r="K66" s="171"/>
      <c r="L66" s="171"/>
    </row>
    <row r="67" spans="2:12" s="118" customFormat="1" ht="14.25" thickBot="1">
      <c r="B67" s="411" t="s">
        <v>247</v>
      </c>
      <c r="C67" s="411"/>
      <c r="D67" s="376">
        <f>IF(RefStr!P4=1,IF(RefStr!D45&lt;&gt;"",RefStr!D45,""),"")</f>
      </c>
      <c r="E67" s="376"/>
      <c r="F67" s="171"/>
      <c r="G67" s="180"/>
      <c r="H67" s="180"/>
      <c r="I67" s="180"/>
      <c r="J67" s="180"/>
      <c r="K67" s="180"/>
      <c r="L67" s="180"/>
    </row>
    <row r="68" spans="2:12" s="118" customFormat="1" ht="14.25" thickBot="1">
      <c r="B68" s="411" t="s">
        <v>1658</v>
      </c>
      <c r="C68" s="411"/>
      <c r="D68" s="377">
        <f>IF(RefStr!P4=1,IF(RefStr!D47&lt;&gt;"",RefStr!D47,""),"")</f>
      </c>
      <c r="E68" s="377"/>
      <c r="F68" s="181"/>
      <c r="G68" s="181"/>
      <c r="H68" s="181"/>
      <c r="I68" s="181"/>
      <c r="J68" s="181"/>
      <c r="K68" s="180"/>
      <c r="L68" s="180"/>
    </row>
    <row r="69" spans="2:12" s="118" customFormat="1" ht="14.25" thickBot="1">
      <c r="B69" s="411" t="s">
        <v>248</v>
      </c>
      <c r="C69" s="411"/>
      <c r="D69" s="378">
        <f>IF(RefStr!P4=1,IF(RefStr!D49&lt;&gt;"",RefStr!D49,""),"")</f>
      </c>
      <c r="E69" s="378"/>
      <c r="F69" s="378"/>
      <c r="G69" s="378"/>
      <c r="H69" s="181"/>
      <c r="I69" s="181"/>
      <c r="J69" s="181"/>
      <c r="K69" s="181"/>
      <c r="L69" s="181"/>
    </row>
    <row r="70" ht="13.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506" t="s">
        <v>249</v>
      </c>
      <c r="B2" s="507"/>
      <c r="C2" s="507"/>
      <c r="D2" s="507"/>
      <c r="E2" s="507"/>
      <c r="F2" s="507"/>
      <c r="G2" s="507"/>
      <c r="H2" s="507"/>
      <c r="I2" s="507"/>
    </row>
    <row r="3" spans="1:9" ht="22.5" customHeight="1">
      <c r="A3" s="59" t="s">
        <v>250</v>
      </c>
      <c r="B3" s="60" t="s">
        <v>251</v>
      </c>
      <c r="D3" s="60" t="s">
        <v>2982</v>
      </c>
      <c r="E3" s="497" t="s">
        <v>252</v>
      </c>
      <c r="F3" s="497"/>
      <c r="G3" s="498"/>
      <c r="H3" s="498"/>
      <c r="I3" s="498"/>
    </row>
    <row r="4" spans="1:9" ht="14.25" customHeight="1">
      <c r="A4" s="61" t="s">
        <v>253</v>
      </c>
      <c r="B4" s="62">
        <v>16</v>
      </c>
      <c r="C4" s="63"/>
      <c r="D4" s="64">
        <v>111</v>
      </c>
      <c r="E4" s="499" t="s">
        <v>3053</v>
      </c>
      <c r="F4" s="499"/>
      <c r="G4" s="499"/>
      <c r="H4" s="499"/>
      <c r="I4" s="500"/>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2" t="s">
        <v>313</v>
      </c>
      <c r="F117" s="493"/>
      <c r="G117" s="493"/>
      <c r="H117" s="493"/>
      <c r="I117" s="494"/>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2" t="s">
        <v>2085</v>
      </c>
      <c r="F240" s="493"/>
      <c r="G240" s="493"/>
      <c r="H240" s="493"/>
      <c r="I240" s="494"/>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2" t="s">
        <v>2125</v>
      </c>
      <c r="F261" s="493"/>
      <c r="G261" s="493"/>
      <c r="H261" s="493"/>
      <c r="I261" s="494"/>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2" t="s">
        <v>2064</v>
      </c>
      <c r="F318" s="493"/>
      <c r="G318" s="493"/>
      <c r="H318" s="493"/>
      <c r="I318" s="494"/>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495" t="s">
        <v>3019</v>
      </c>
      <c r="F334" s="495"/>
      <c r="G334" s="495"/>
      <c r="H334" s="495"/>
      <c r="I334" s="496"/>
    </row>
    <row r="335" spans="1:9" ht="14.25" customHeight="1">
      <c r="A335" s="65" t="s">
        <v>2769</v>
      </c>
      <c r="B335" s="66">
        <v>5</v>
      </c>
      <c r="C335" s="63"/>
      <c r="D335" s="67">
        <v>4613</v>
      </c>
      <c r="E335" s="495" t="s">
        <v>3021</v>
      </c>
      <c r="F335" s="495"/>
      <c r="G335" s="495"/>
      <c r="H335" s="495"/>
      <c r="I335" s="496"/>
    </row>
    <row r="336" spans="1:9" ht="14.25" customHeight="1">
      <c r="A336" s="65" t="s">
        <v>2770</v>
      </c>
      <c r="B336" s="66">
        <v>14</v>
      </c>
      <c r="C336" s="63"/>
      <c r="D336" s="67">
        <v>4614</v>
      </c>
      <c r="E336" s="495" t="s">
        <v>3023</v>
      </c>
      <c r="F336" s="495"/>
      <c r="G336" s="495"/>
      <c r="H336" s="495"/>
      <c r="I336" s="496"/>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2" t="s">
        <v>238</v>
      </c>
      <c r="F348" s="493"/>
      <c r="G348" s="493"/>
      <c r="H348" s="493"/>
      <c r="I348" s="494"/>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2" t="s">
        <v>146</v>
      </c>
      <c r="F389" s="493"/>
      <c r="G389" s="493"/>
      <c r="H389" s="493"/>
      <c r="I389" s="494"/>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2" t="s">
        <v>349</v>
      </c>
      <c r="F392" s="493"/>
      <c r="G392" s="493"/>
      <c r="H392" s="493"/>
      <c r="I392" s="494"/>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2" t="s">
        <v>355</v>
      </c>
      <c r="F395" s="493"/>
      <c r="G395" s="493"/>
      <c r="H395" s="493"/>
      <c r="I395" s="494"/>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2" t="s">
        <v>359</v>
      </c>
      <c r="F397" s="493"/>
      <c r="G397" s="493"/>
      <c r="H397" s="493"/>
      <c r="I397" s="494"/>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2" t="s">
        <v>381</v>
      </c>
      <c r="F408" s="493"/>
      <c r="G408" s="493"/>
      <c r="H408" s="493"/>
      <c r="I408" s="494"/>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2" t="s">
        <v>837</v>
      </c>
      <c r="F413" s="493"/>
      <c r="G413" s="493"/>
      <c r="H413" s="493"/>
      <c r="I413" s="494"/>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2" t="s">
        <v>2834</v>
      </c>
      <c r="F457" s="493"/>
      <c r="G457" s="493"/>
      <c r="H457" s="493"/>
      <c r="I457" s="494"/>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2" t="s">
        <v>2807</v>
      </c>
      <c r="F488" s="493"/>
      <c r="G488" s="493"/>
      <c r="H488" s="493"/>
      <c r="I488" s="494"/>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2" t="s">
        <v>11</v>
      </c>
      <c r="F494" s="493"/>
      <c r="G494" s="493"/>
      <c r="H494" s="493"/>
      <c r="I494" s="494"/>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2" t="s">
        <v>34</v>
      </c>
      <c r="F506" s="493"/>
      <c r="G506" s="493"/>
      <c r="H506" s="493"/>
      <c r="I506" s="494"/>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495" t="s">
        <v>2594</v>
      </c>
      <c r="F520" s="495"/>
      <c r="G520" s="495"/>
      <c r="H520" s="495"/>
      <c r="I520" s="496"/>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495" t="s">
        <v>2598</v>
      </c>
      <c r="F522" s="495"/>
      <c r="G522" s="495"/>
      <c r="H522" s="495"/>
      <c r="I522" s="496"/>
    </row>
    <row r="523" spans="1:9" ht="14.25" customHeight="1">
      <c r="A523" s="65" t="s">
        <v>190</v>
      </c>
      <c r="B523" s="66">
        <v>15</v>
      </c>
      <c r="C523" s="63"/>
      <c r="D523" s="67">
        <v>7733</v>
      </c>
      <c r="E523" s="492" t="s">
        <v>2600</v>
      </c>
      <c r="F523" s="493"/>
      <c r="G523" s="493"/>
      <c r="H523" s="493"/>
      <c r="I523" s="494"/>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2" t="s">
        <v>1463</v>
      </c>
      <c r="F526" s="493"/>
      <c r="G526" s="493"/>
      <c r="H526" s="493"/>
      <c r="I526" s="494"/>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2" t="s">
        <v>817</v>
      </c>
      <c r="F543" s="493"/>
      <c r="G543" s="493"/>
      <c r="H543" s="493"/>
      <c r="I543" s="494"/>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501" t="s">
        <v>829</v>
      </c>
      <c r="F550" s="502"/>
      <c r="G550" s="502"/>
      <c r="H550" s="502"/>
      <c r="I550" s="503"/>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504" t="s">
        <v>500</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2" t="s">
        <v>328</v>
      </c>
      <c r="B1" s="513"/>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17" t="s">
        <v>2988</v>
      </c>
      <c r="D2" s="518"/>
      <c r="E2" s="518"/>
      <c r="F2" s="518"/>
      <c r="G2" s="518"/>
      <c r="H2" s="518"/>
      <c r="I2" s="518"/>
      <c r="J2" s="519"/>
      <c r="L2">
        <f>SUM(L4:L111)</f>
        <v>0</v>
      </c>
      <c r="M2">
        <f>SUM(M4:M111)</f>
        <v>0</v>
      </c>
    </row>
    <row r="3" spans="1:10" ht="19.5" customHeight="1">
      <c r="A3" s="520" t="s">
        <v>113</v>
      </c>
      <c r="B3" s="521"/>
      <c r="C3" s="521"/>
      <c r="D3" s="521"/>
      <c r="E3" s="521"/>
      <c r="F3" s="521"/>
      <c r="G3" s="521"/>
      <c r="H3" s="521"/>
      <c r="I3" s="521"/>
      <c r="J3" s="522"/>
    </row>
    <row r="4" spans="1:13" ht="50.25" customHeight="1">
      <c r="A4" s="236">
        <v>1</v>
      </c>
      <c r="B4" s="219" t="str">
        <f>IF(L4=1,"Pogreška",IF(M4=1,"Upozorenje","Ispravna"))</f>
        <v>Ispravna</v>
      </c>
      <c r="C4" s="511"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11"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11"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3" t="s">
        <v>497</v>
      </c>
      <c r="D7" s="524"/>
      <c r="E7" s="524"/>
      <c r="F7" s="524"/>
      <c r="G7" s="524"/>
      <c r="H7" s="524"/>
      <c r="I7" s="524"/>
      <c r="J7" s="525"/>
      <c r="L7">
        <f>P7</f>
        <v>0</v>
      </c>
      <c r="M7">
        <f>Q7</f>
        <v>0</v>
      </c>
      <c r="N7" s="13">
        <f>IF(RefStr!J15&lt;&gt;"",DATE(INT(MID(RefStr!J15,1,4)),1,1),"")</f>
        <v>43101</v>
      </c>
      <c r="O7" s="13">
        <f>IF(RefStr!J15&lt;&gt;"",IF(OR(RIGHT(RefStr!J15,2)="03",RIGHT(RefStr!J15,2)="12"),DATE(INT(MID(RefStr!J15,1,4)),INT(RIGHT(RefStr!J15,2)),31),DATE(INT(MID(RefStr!J15,1,4)),INT(RIGHT(RefStr!J15,2)),30)),"")</f>
        <v>43281</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11" t="s">
        <v>1657</v>
      </c>
      <c r="D8" s="509"/>
      <c r="E8" s="509"/>
      <c r="F8" s="509"/>
      <c r="G8" s="509"/>
      <c r="H8" s="509"/>
      <c r="I8" s="509"/>
      <c r="J8" s="509"/>
      <c r="L8">
        <f>IF(OR(RefStr!D39="",RefStr!D43="",RefStr!D45=""),1,0)</f>
        <v>0</v>
      </c>
      <c r="M8">
        <v>0</v>
      </c>
    </row>
    <row r="9" spans="1:16" ht="99" customHeight="1">
      <c r="A9" s="237">
        <f t="shared" si="0"/>
        <v>6</v>
      </c>
      <c r="B9" s="219" t="str">
        <f>IF(L9=1,"Pogreška",IF(M9=1,"Upozorenje","Ispravna"))</f>
        <v>Ispravna</v>
      </c>
      <c r="C9" s="508" t="s">
        <v>1458</v>
      </c>
      <c r="D9" s="509"/>
      <c r="E9" s="509"/>
      <c r="F9" s="509"/>
      <c r="G9" s="509"/>
      <c r="H9" s="509"/>
      <c r="I9" s="509"/>
      <c r="J9" s="509"/>
      <c r="L9" s="246">
        <f>MAX(N9:O9)</f>
        <v>0</v>
      </c>
      <c r="M9">
        <v>0</v>
      </c>
      <c r="N9" s="246">
        <f>IF(MID(P9,3,1)&lt;&gt;".",1,0)</f>
        <v>0</v>
      </c>
      <c r="O9" s="246">
        <f>IF(MID(P9,7,1)&lt;&gt;",",1,0)</f>
        <v>0</v>
      </c>
      <c r="P9" s="247" t="str">
        <f>TEXT(RefStr!C9+10000.01,"#.##0,00")</f>
        <v>20.000,01</v>
      </c>
    </row>
    <row r="10" spans="1:18" ht="108.75" customHeight="1">
      <c r="A10" s="237">
        <f t="shared" si="0"/>
        <v>7</v>
      </c>
      <c r="B10" s="219" t="str">
        <f>IF(L10=1,"Pogreška",IF(M10=1,"Upozorenje","Ispravna"))</f>
        <v>Ispravna</v>
      </c>
      <c r="C10" s="508" t="s">
        <v>2072</v>
      </c>
      <c r="D10" s="510"/>
      <c r="E10" s="510"/>
      <c r="F10" s="510"/>
      <c r="G10" s="510"/>
      <c r="H10" s="510"/>
      <c r="I10" s="510"/>
      <c r="J10" s="510"/>
      <c r="L10">
        <f>MAX(N10:O10)</f>
        <v>0</v>
      </c>
      <c r="M10">
        <v>0</v>
      </c>
      <c r="N10">
        <f>IF(ISERROR(R10),0,1)</f>
        <v>0</v>
      </c>
      <c r="O10" s="246">
        <f>IF(ISERROR(Q10),0,1)</f>
        <v>0</v>
      </c>
      <c r="P10" s="247" t="str">
        <f ca="1">CELL("filename")</f>
        <v>C:\Users\Melika\Desktop\NEPROF.2018\[SDA 06.2018.xls]PRRAS</v>
      </c>
      <c r="Q10" s="247" t="e">
        <f>FIND(".XLSX",UPPER(P10),1)</f>
        <v>#VALUE!</v>
      </c>
      <c r="R10" s="1" t="e">
        <f>FIND(".XLSM",UPPER(P10),1)</f>
        <v>#VALUE!</v>
      </c>
    </row>
    <row r="11" spans="1:13" ht="75" customHeight="1">
      <c r="A11" s="237">
        <f t="shared" si="0"/>
        <v>8</v>
      </c>
      <c r="B11" s="219" t="str">
        <f>IF(L11=1,"Pogreška",IF(M11=1,"Upozorenje","Ispravna"))</f>
        <v>Ispravna</v>
      </c>
      <c r="C11" s="511"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11" t="s">
        <v>1641</v>
      </c>
      <c r="D12" s="509"/>
      <c r="E12" s="509"/>
      <c r="F12" s="509"/>
      <c r="G12" s="509"/>
      <c r="H12" s="509"/>
      <c r="I12" s="509"/>
      <c r="J12" s="509"/>
      <c r="L12">
        <f>IF(ISERROR(RefStr!I21),1,0)</f>
        <v>0</v>
      </c>
      <c r="M12">
        <f>IF(RefStr!I21=0,1,0)</f>
        <v>0</v>
      </c>
    </row>
    <row r="13" spans="1:10" ht="19.5" customHeight="1">
      <c r="A13" s="514" t="s">
        <v>114</v>
      </c>
      <c r="B13" s="515"/>
      <c r="C13" s="515"/>
      <c r="D13" s="515"/>
      <c r="E13" s="515"/>
      <c r="F13" s="515"/>
      <c r="G13" s="515"/>
      <c r="H13" s="515"/>
      <c r="I13" s="515"/>
      <c r="J13" s="516"/>
    </row>
    <row r="14" spans="1:13" ht="30" customHeight="1">
      <c r="A14" s="236">
        <f>INT(A12)+1</f>
        <v>10</v>
      </c>
      <c r="B14" s="219" t="str">
        <f t="shared" si="1"/>
        <v>Ispravna</v>
      </c>
      <c r="C14" s="511"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23" t="s">
        <v>785</v>
      </c>
      <c r="D15" s="524"/>
      <c r="E15" s="524"/>
      <c r="F15" s="524"/>
      <c r="G15" s="524"/>
      <c r="H15" s="524"/>
      <c r="I15" s="524"/>
      <c r="J15" s="525"/>
      <c r="K15" s="10"/>
      <c r="L15" s="239">
        <f>IF(MIN(PRRAS!J19:K61,PRRAS!J63:K159,PRRAS!J161:K169,PRRAS!J172:K177,PRRAS!J179:K180)&lt;0,1,0)</f>
        <v>0</v>
      </c>
      <c r="M15">
        <v>0</v>
      </c>
    </row>
    <row r="16" spans="1:17" ht="49.5" customHeight="1">
      <c r="A16" s="237">
        <f t="shared" si="2"/>
        <v>12</v>
      </c>
      <c r="B16" s="219" t="str">
        <f t="shared" si="1"/>
        <v>Ispravna</v>
      </c>
      <c r="C16" s="526" t="s">
        <v>386</v>
      </c>
      <c r="D16" s="524"/>
      <c r="E16" s="524"/>
      <c r="F16" s="524"/>
      <c r="G16" s="524"/>
      <c r="H16" s="524"/>
      <c r="I16" s="524"/>
      <c r="J16" s="525"/>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11"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11"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11"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11"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11"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11" t="s">
        <v>643</v>
      </c>
      <c r="D22" s="509"/>
      <c r="E22" s="509"/>
      <c r="F22" s="509"/>
      <c r="G22" s="509"/>
      <c r="H22" s="509"/>
      <c r="I22" s="509"/>
      <c r="J22" s="509"/>
      <c r="K22" s="10"/>
      <c r="L22">
        <v>0</v>
      </c>
      <c r="M22" s="239">
        <f>IF(OR(N22&lt;&gt;P22,O22&lt;&gt;Q22),1,0)</f>
        <v>0</v>
      </c>
      <c r="N22" s="1">
        <f>IF(AND(PRRAS!K167=0,PRRAS!K166=0),0,1)</f>
        <v>0</v>
      </c>
      <c r="O22" s="1">
        <f>IF(AND(PRRAS!J167=0,PRRAS!J166=0),0,1)</f>
        <v>0</v>
      </c>
      <c r="P22" s="1">
        <f>IF(PRRAS!K64=0,0,1)</f>
        <v>0</v>
      </c>
      <c r="Q22" s="1">
        <f>IF(PRRAS!J64=0,0,1)</f>
        <v>0</v>
      </c>
    </row>
    <row r="23" spans="1:10" ht="19.5" customHeight="1">
      <c r="A23" s="514" t="s">
        <v>117</v>
      </c>
      <c r="B23" s="515"/>
      <c r="C23" s="515"/>
      <c r="D23" s="515"/>
      <c r="E23" s="515"/>
      <c r="F23" s="515"/>
      <c r="G23" s="515"/>
      <c r="H23" s="515"/>
      <c r="I23" s="515"/>
      <c r="J23" s="516"/>
    </row>
    <row r="24" spans="1:15" ht="31.5" customHeight="1">
      <c r="A24" s="236">
        <f>INT(A22)+1</f>
        <v>19</v>
      </c>
      <c r="B24" s="219" t="str">
        <f>IF(L24=1,"Pogreška",IF(M24=1,"Upozorenje","Ispravna"))</f>
        <v>Ispravna</v>
      </c>
      <c r="C24" s="523" t="s">
        <v>390</v>
      </c>
      <c r="D24" s="524"/>
      <c r="E24" s="524"/>
      <c r="F24" s="524"/>
      <c r="G24" s="524"/>
      <c r="H24" s="524"/>
      <c r="I24" s="524"/>
      <c r="J24" s="525"/>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3" t="s">
        <v>1026</v>
      </c>
      <c r="D25" s="524"/>
      <c r="E25" s="524"/>
      <c r="F25" s="524"/>
      <c r="G25" s="524"/>
      <c r="H25" s="524"/>
      <c r="I25" s="524"/>
      <c r="J25" s="525"/>
      <c r="K25" s="10"/>
      <c r="L25" s="239">
        <f>IF(OR(BIL!J218*BIL!J219&lt;&gt;0,BIL!K218*BIL!K219&lt;&gt;0),1,0)</f>
        <v>0</v>
      </c>
      <c r="M25">
        <v>0</v>
      </c>
    </row>
    <row r="26" spans="1:13" ht="66" customHeight="1">
      <c r="A26" s="237">
        <f>INT(A25)+1</f>
        <v>21</v>
      </c>
      <c r="B26" s="219" t="str">
        <f>IF(L26=1,"Pogreška",IF(M26=1,"Upozorenje","Ispravna"))</f>
        <v>Ispravna</v>
      </c>
      <c r="C26" s="511"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23" t="s">
        <v>1027</v>
      </c>
      <c r="D27" s="524"/>
      <c r="E27" s="524"/>
      <c r="F27" s="524"/>
      <c r="G27" s="524"/>
      <c r="H27" s="524"/>
      <c r="I27" s="524"/>
      <c r="J27" s="525"/>
      <c r="K27" s="10"/>
      <c r="L27" s="239">
        <f>IF(MIN(BIL!J19:K162,BIL!J164:K213,BIL!J215:K219,BIL!J221:K222)&lt;0,1,0)</f>
        <v>0</v>
      </c>
      <c r="M27">
        <v>0</v>
      </c>
    </row>
    <row r="28" spans="1:10" ht="19.5" customHeight="1">
      <c r="A28" s="527" t="s">
        <v>1318</v>
      </c>
      <c r="B28" s="516"/>
      <c r="C28" s="516"/>
      <c r="D28" s="516"/>
      <c r="E28" s="516"/>
      <c r="F28" s="516"/>
      <c r="G28" s="516"/>
      <c r="H28" s="516"/>
      <c r="I28" s="516"/>
      <c r="J28" s="528"/>
    </row>
    <row r="29" spans="1:14" ht="76.5" customHeight="1">
      <c r="A29" s="236">
        <f>INT(A27)+1</f>
        <v>23</v>
      </c>
      <c r="B29" s="219" t="str">
        <f>IF(L29=1,"Pogreška",IF(M29=1,"Upozorenje","Ispravna"))</f>
        <v>Ispravna</v>
      </c>
      <c r="C29" s="511"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11"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11"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6" t="s">
        <v>396</v>
      </c>
      <c r="D32" s="524"/>
      <c r="E32" s="524"/>
      <c r="F32" s="524"/>
      <c r="G32" s="524"/>
      <c r="H32" s="524"/>
      <c r="I32" s="524"/>
      <c r="J32" s="525"/>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1"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21:J21"/>
    <mergeCell ref="C22:J22"/>
    <mergeCell ref="C15:J15"/>
    <mergeCell ref="C17:J17"/>
    <mergeCell ref="C16:J16"/>
    <mergeCell ref="A28:J28"/>
    <mergeCell ref="C18:J18"/>
    <mergeCell ref="C19:J19"/>
    <mergeCell ref="C20:J20"/>
    <mergeCell ref="C33:J33"/>
    <mergeCell ref="C30:J30"/>
    <mergeCell ref="C31:J31"/>
    <mergeCell ref="C32:J32"/>
    <mergeCell ref="A23:J23"/>
    <mergeCell ref="C24:J24"/>
    <mergeCell ref="C25:J25"/>
    <mergeCell ref="C27:J27"/>
    <mergeCell ref="C26:J26"/>
    <mergeCell ref="C29:J29"/>
    <mergeCell ref="A13:J13"/>
    <mergeCell ref="C14:J14"/>
    <mergeCell ref="C2:J2"/>
    <mergeCell ref="C4:J4"/>
    <mergeCell ref="C8:J8"/>
    <mergeCell ref="A3:J3"/>
    <mergeCell ref="C7:J7"/>
    <mergeCell ref="C5:J5"/>
    <mergeCell ref="C9:J9"/>
    <mergeCell ref="C10:J10"/>
    <mergeCell ref="C12:J12"/>
    <mergeCell ref="C6:J6"/>
    <mergeCell ref="A1:B1"/>
    <mergeCell ref="C11:J11"/>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12" t="s">
        <v>1330</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1957</v>
      </c>
      <c r="C4" s="317"/>
      <c r="D4" s="317"/>
      <c r="E4" s="317"/>
      <c r="F4" s="317"/>
      <c r="G4" s="317"/>
      <c r="H4" s="317"/>
      <c r="I4" s="317"/>
      <c r="J4" s="318"/>
    </row>
    <row r="5" spans="2:10" ht="59.25" customHeight="1">
      <c r="B5" s="325" t="s">
        <v>1130</v>
      </c>
      <c r="C5" s="326"/>
      <c r="D5" s="326"/>
      <c r="E5" s="326"/>
      <c r="F5" s="326"/>
      <c r="G5" s="326"/>
      <c r="H5" s="326"/>
      <c r="I5" s="326"/>
      <c r="J5" s="327"/>
    </row>
    <row r="6" spans="2:10" ht="53.25" customHeight="1">
      <c r="B6" s="322" t="s">
        <v>1042</v>
      </c>
      <c r="C6" s="323"/>
      <c r="D6" s="323"/>
      <c r="E6" s="323"/>
      <c r="F6" s="323"/>
      <c r="G6" s="323"/>
      <c r="H6" s="323"/>
      <c r="I6" s="323"/>
      <c r="J6" s="324"/>
    </row>
    <row r="7" spans="2:10" ht="72.75" customHeight="1">
      <c r="B7" s="319" t="s">
        <v>1043</v>
      </c>
      <c r="C7" s="320"/>
      <c r="D7" s="320"/>
      <c r="E7" s="320"/>
      <c r="F7" s="320"/>
      <c r="G7" s="320"/>
      <c r="H7" s="320"/>
      <c r="I7" s="320"/>
      <c r="J7" s="321"/>
    </row>
    <row r="8" spans="2:10" ht="72" customHeight="1">
      <c r="B8" s="306" t="s">
        <v>1126</v>
      </c>
      <c r="C8" s="307"/>
      <c r="D8" s="307"/>
      <c r="E8" s="307"/>
      <c r="F8" s="307"/>
      <c r="G8" s="307"/>
      <c r="H8" s="307"/>
      <c r="I8" s="307"/>
      <c r="J8" s="308"/>
    </row>
    <row r="9" spans="2:10" ht="34.5" customHeight="1">
      <c r="B9" s="309" t="s">
        <v>1127</v>
      </c>
      <c r="C9" s="307"/>
      <c r="D9" s="307"/>
      <c r="E9" s="307"/>
      <c r="F9" s="307"/>
      <c r="G9" s="307"/>
      <c r="H9" s="307"/>
      <c r="I9" s="307"/>
      <c r="J9" s="308"/>
    </row>
    <row r="10" spans="2:10" ht="84" customHeight="1">
      <c r="B10" s="306" t="s">
        <v>1128</v>
      </c>
      <c r="C10" s="307"/>
      <c r="D10" s="307"/>
      <c r="E10" s="307"/>
      <c r="F10" s="307"/>
      <c r="G10" s="307"/>
      <c r="H10" s="307"/>
      <c r="I10" s="307"/>
      <c r="J10" s="308"/>
    </row>
    <row r="11" spans="2:10" ht="57" customHeight="1">
      <c r="B11" s="309" t="s">
        <v>2073</v>
      </c>
      <c r="C11" s="307"/>
      <c r="D11" s="307"/>
      <c r="E11" s="307"/>
      <c r="F11" s="307"/>
      <c r="G11" s="307"/>
      <c r="H11" s="307"/>
      <c r="I11" s="307"/>
      <c r="J11" s="308"/>
    </row>
    <row r="12" spans="2:10" ht="72" customHeight="1">
      <c r="B12" s="309" t="s">
        <v>1129</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1802</v>
      </c>
      <c r="C14" s="307"/>
      <c r="D14" s="307"/>
      <c r="E14" s="307"/>
      <c r="F14" s="307"/>
      <c r="G14" s="307"/>
      <c r="H14" s="307"/>
      <c r="I14" s="307"/>
      <c r="J14" s="308"/>
    </row>
    <row r="15" spans="2:10" ht="98.25" customHeight="1">
      <c r="B15" s="303" t="s">
        <v>2319</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144975</v>
      </c>
      <c r="C2" s="5">
        <f>PRRAS!K19</f>
        <v>89989</v>
      </c>
      <c r="D2" s="8">
        <v>0</v>
      </c>
      <c r="E2" s="8">
        <v>0</v>
      </c>
      <c r="F2" s="7">
        <f>A2/100*B2+A2/50*C2</f>
        <v>3249.5299999999997</v>
      </c>
      <c r="G2" s="9" t="str">
        <f>TRIM(UPPER(RefStr!C13))</f>
        <v>HR9024070001100117725</v>
      </c>
      <c r="H2" s="13">
        <v>0</v>
      </c>
      <c r="I2" s="9" t="s">
        <v>1448</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03545563</v>
      </c>
      <c r="I3" s="9" t="s">
        <v>1449</v>
      </c>
      <c r="J3" s="8">
        <f t="shared" si="0"/>
        <v>0</v>
      </c>
    </row>
    <row r="4" spans="1:10" ht="12.75">
      <c r="A4" s="5">
        <f>PRRAS!I21</f>
        <v>3</v>
      </c>
      <c r="B4" s="5">
        <f>PRRAS!J21</f>
        <v>0</v>
      </c>
      <c r="C4" s="5">
        <f>PRRAS!K21</f>
        <v>0</v>
      </c>
      <c r="D4" s="8">
        <v>0</v>
      </c>
      <c r="E4" s="8">
        <v>0</v>
      </c>
      <c r="F4" s="7">
        <f t="shared" si="1"/>
        <v>0</v>
      </c>
      <c r="G4" s="6" t="str">
        <f>IF(ISERROR(RefStr!C7),"-",UPPER(TRIM(RefStr!C7)))</f>
        <v>STRANKA DEMOKRATSKE AKCIJE HRVATSKE - SDA</v>
      </c>
      <c r="I4" s="9" t="s">
        <v>1450</v>
      </c>
      <c r="J4" s="8">
        <f t="shared" si="0"/>
        <v>0</v>
      </c>
    </row>
    <row r="5" spans="1:10" ht="12.75">
      <c r="A5" s="5">
        <f>PRRAS!I22</f>
        <v>4</v>
      </c>
      <c r="B5" s="5">
        <f>PRRAS!J22</f>
        <v>0</v>
      </c>
      <c r="C5" s="5">
        <f>PRRAS!K22</f>
        <v>0</v>
      </c>
      <c r="D5" s="8">
        <v>0</v>
      </c>
      <c r="E5" s="8">
        <v>0</v>
      </c>
      <c r="F5" s="7">
        <f t="shared" si="1"/>
        <v>0</v>
      </c>
      <c r="G5" s="6" t="str">
        <f>TEXT(INT(VALUE(RefStr!C9)),"00000")</f>
        <v>10000</v>
      </c>
      <c r="I5" s="9" t="s">
        <v>1451</v>
      </c>
      <c r="J5" s="8">
        <f t="shared" si="0"/>
        <v>0</v>
      </c>
    </row>
    <row r="6" spans="1:10" ht="12.75">
      <c r="A6" s="5">
        <f>PRRAS!I23</f>
        <v>5</v>
      </c>
      <c r="B6" s="5">
        <f>PRRAS!J23</f>
        <v>0</v>
      </c>
      <c r="C6" s="5">
        <f>PRRAS!K23</f>
        <v>0</v>
      </c>
      <c r="D6" s="8">
        <v>0</v>
      </c>
      <c r="E6" s="8">
        <v>0</v>
      </c>
      <c r="F6" s="7">
        <f t="shared" si="1"/>
        <v>0</v>
      </c>
      <c r="G6" s="6" t="str">
        <f>IF(ISERROR(RefStr!E9),"-",UPPER(TRIM(RefStr!E9)))</f>
        <v>ZAGREB</v>
      </c>
      <c r="I6" s="9" t="s">
        <v>1452</v>
      </c>
      <c r="J6" s="8">
        <f t="shared" si="0"/>
        <v>0</v>
      </c>
    </row>
    <row r="7" spans="1:10" ht="12.75">
      <c r="A7" s="5">
        <f>PRRAS!I24</f>
        <v>6</v>
      </c>
      <c r="B7" s="5">
        <f>PRRAS!J24</f>
        <v>0</v>
      </c>
      <c r="C7" s="5">
        <f>PRRAS!K24</f>
        <v>0</v>
      </c>
      <c r="D7" s="8">
        <v>0</v>
      </c>
      <c r="E7" s="8">
        <v>0</v>
      </c>
      <c r="F7" s="7">
        <f t="shared" si="1"/>
        <v>0</v>
      </c>
      <c r="G7" s="6" t="str">
        <f>IF(ISERROR(RefStr!C11),"-",(TRIM(RefStr!C11)))</f>
        <v>MANDALIČINA 17</v>
      </c>
      <c r="I7" s="9" t="s">
        <v>1453</v>
      </c>
      <c r="J7" s="8">
        <f t="shared" si="0"/>
        <v>0</v>
      </c>
    </row>
    <row r="8" spans="1:10" ht="12.75">
      <c r="A8" s="5">
        <f>PRRAS!I25</f>
        <v>7</v>
      </c>
      <c r="B8" s="5">
        <f>PRRAS!J25</f>
        <v>0</v>
      </c>
      <c r="C8" s="5">
        <f>PRRAS!K25</f>
        <v>0</v>
      </c>
      <c r="D8" s="8">
        <v>0</v>
      </c>
      <c r="E8" s="8">
        <v>0</v>
      </c>
      <c r="F8" s="7">
        <f t="shared" si="1"/>
        <v>0</v>
      </c>
      <c r="G8" s="6" t="str">
        <f>TEXT(INT(VALUE(RefStr!C15)),"0000")</f>
        <v>9492</v>
      </c>
      <c r="I8" s="9" t="s">
        <v>1454</v>
      </c>
      <c r="J8" s="8">
        <f t="shared" si="0"/>
        <v>0</v>
      </c>
    </row>
    <row r="9" spans="1:10" ht="12.75">
      <c r="A9" s="5">
        <f>PRRAS!I26</f>
        <v>8</v>
      </c>
      <c r="B9" s="5">
        <f>PRRAS!J26</f>
        <v>0</v>
      </c>
      <c r="C9" s="5">
        <f>PRRAS!K26</f>
        <v>0</v>
      </c>
      <c r="D9" s="8">
        <v>0</v>
      </c>
      <c r="E9" s="8">
        <v>0</v>
      </c>
      <c r="F9" s="7">
        <f t="shared" si="1"/>
        <v>0</v>
      </c>
      <c r="G9" s="6" t="str">
        <f>IF(RefStr!J17&lt;&gt;"",TEXT(INT(VALUE(RefStr!J17)),"00"),"00")</f>
        <v>21</v>
      </c>
      <c r="I9" s="9" t="s">
        <v>1455</v>
      </c>
      <c r="J9" s="8">
        <f t="shared" si="0"/>
        <v>0</v>
      </c>
    </row>
    <row r="10" spans="1:10" ht="12.75">
      <c r="A10" s="5">
        <f>PRRAS!I27</f>
        <v>9</v>
      </c>
      <c r="B10" s="5">
        <f>PRRAS!J27</f>
        <v>0</v>
      </c>
      <c r="C10" s="5">
        <f>PRRAS!K27</f>
        <v>0</v>
      </c>
      <c r="D10" s="8">
        <v>0</v>
      </c>
      <c r="E10" s="8">
        <v>0</v>
      </c>
      <c r="F10" s="7">
        <f t="shared" si="1"/>
        <v>0</v>
      </c>
      <c r="G10" s="6" t="str">
        <f>TEXT(INT(VALUE(RefStr!C17)),"000")</f>
        <v>133</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96414</v>
      </c>
      <c r="C12" s="5">
        <f>PRRAS!K29</f>
        <v>82440</v>
      </c>
      <c r="D12" s="8">
        <v>0</v>
      </c>
      <c r="E12" s="8">
        <v>0</v>
      </c>
      <c r="F12" s="7">
        <f t="shared" si="1"/>
        <v>28742.34</v>
      </c>
      <c r="G12" s="6" t="s">
        <v>672</v>
      </c>
      <c r="I12" s="11" t="s">
        <v>2148</v>
      </c>
      <c r="J12" s="8">
        <f t="shared" si="0"/>
        <v>0</v>
      </c>
    </row>
    <row r="13" spans="1:10" ht="12.75">
      <c r="A13" s="5">
        <f>PRRAS!I30</f>
        <v>12</v>
      </c>
      <c r="B13" s="5">
        <f>PRRAS!J30</f>
        <v>8</v>
      </c>
      <c r="C13" s="5">
        <f>PRRAS!K30</f>
        <v>1</v>
      </c>
      <c r="D13" s="8">
        <v>0</v>
      </c>
      <c r="E13" s="8">
        <v>0</v>
      </c>
      <c r="F13" s="7">
        <f t="shared" si="1"/>
        <v>1.2</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8</v>
      </c>
      <c r="C16" s="5">
        <f>PRRAS!K33</f>
        <v>1</v>
      </c>
      <c r="D16" s="8">
        <v>0</v>
      </c>
      <c r="E16" s="8">
        <v>0</v>
      </c>
      <c r="F16" s="7">
        <f t="shared" si="1"/>
        <v>1.5</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MIRSAD SREBRENIKOVIĆ</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MELIKA TESKEREDŽIĆ</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0912121140</v>
      </c>
      <c r="I21" s="9" t="s">
        <v>2157</v>
      </c>
      <c r="J21" s="8">
        <f t="shared" si="0"/>
        <v>0</v>
      </c>
    </row>
    <row r="22" spans="1:10" ht="12.75">
      <c r="A22" s="5">
        <f>PRRAS!I39</f>
        <v>21</v>
      </c>
      <c r="B22" s="5">
        <f>PRRAS!J39</f>
        <v>96406</v>
      </c>
      <c r="C22" s="5">
        <f>PRRAS!K39</f>
        <v>82439</v>
      </c>
      <c r="D22" s="8">
        <v>0</v>
      </c>
      <c r="E22" s="8">
        <v>0</v>
      </c>
      <c r="F22" s="7">
        <f t="shared" si="1"/>
        <v>54869.64</v>
      </c>
      <c r="G22" s="6">
        <f>IF(ISERROR(RefStr!D47),"-",UPPER(TRIM(RefStr!D47)))</f>
      </c>
      <c r="I22" s="11" t="s">
        <v>2158</v>
      </c>
      <c r="J22" s="8">
        <f t="shared" si="0"/>
        <v>0</v>
      </c>
    </row>
    <row r="23" spans="1:10" ht="12.75">
      <c r="A23" s="5">
        <f>PRRAS!I40</f>
        <v>22</v>
      </c>
      <c r="B23" s="5">
        <f>PRRAS!J40</f>
        <v>96406</v>
      </c>
      <c r="C23" s="5">
        <f>PRRAS!K40</f>
        <v>82439</v>
      </c>
      <c r="D23" s="8">
        <v>0</v>
      </c>
      <c r="E23" s="8">
        <v>0</v>
      </c>
      <c r="F23" s="7">
        <f t="shared" si="1"/>
        <v>57482.48</v>
      </c>
      <c r="G23" s="6" t="str">
        <f>IF(ISERROR(RefStr!D49),"-",LOWER(TRIM(RefStr!D49)))</f>
        <v>melika.septaconvgmail.com</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48561</v>
      </c>
      <c r="C25" s="5">
        <f>PRRAS!K42</f>
        <v>7549</v>
      </c>
      <c r="D25" s="8">
        <v>0</v>
      </c>
      <c r="E25" s="8">
        <v>0</v>
      </c>
      <c r="F25" s="7">
        <f t="shared" si="1"/>
        <v>15278.16</v>
      </c>
      <c r="I25" s="11" t="s">
        <v>2161</v>
      </c>
      <c r="J25" s="8">
        <f t="shared" si="0"/>
        <v>0</v>
      </c>
    </row>
    <row r="26" spans="1:10" ht="12.75">
      <c r="A26" s="5">
        <f>PRRAS!I43</f>
        <v>25</v>
      </c>
      <c r="B26" s="5">
        <f>PRRAS!J43</f>
        <v>48561</v>
      </c>
      <c r="C26" s="5">
        <f>PRRAS!K43</f>
        <v>7549</v>
      </c>
      <c r="D26" s="8">
        <v>0</v>
      </c>
      <c r="E26" s="8">
        <v>0</v>
      </c>
      <c r="F26" s="7">
        <f t="shared" si="1"/>
        <v>15914.75</v>
      </c>
      <c r="G26" s="6" t="str">
        <f>MID(TRIM(RefStr!J15),1,4)</f>
        <v>2018</v>
      </c>
      <c r="I26" s="9" t="s">
        <v>2162</v>
      </c>
      <c r="J26" s="8">
        <f t="shared" si="0"/>
        <v>0</v>
      </c>
    </row>
    <row r="27" spans="1:10" ht="12.75">
      <c r="A27" s="5">
        <f>PRRAS!I44</f>
        <v>26</v>
      </c>
      <c r="B27" s="5">
        <f>PRRAS!J44</f>
        <v>0</v>
      </c>
      <c r="C27" s="5">
        <f>PRRAS!K44</f>
        <v>0</v>
      </c>
      <c r="D27" s="8">
        <v>0</v>
      </c>
      <c r="E27" s="8">
        <v>0</v>
      </c>
      <c r="F27" s="7">
        <f t="shared" si="1"/>
        <v>0</v>
      </c>
      <c r="G27" s="234">
        <f>SUM(F2:F158)</f>
        <v>2524617.3899999997</v>
      </c>
      <c r="I27" s="9" t="s">
        <v>660</v>
      </c>
      <c r="J27" s="8">
        <f t="shared" si="0"/>
        <v>0</v>
      </c>
    </row>
    <row r="28" spans="1:10" ht="12.75">
      <c r="A28" s="5">
        <f>PRRAS!I45</f>
        <v>27</v>
      </c>
      <c r="B28" s="5">
        <f>PRRAS!J45</f>
        <v>48561</v>
      </c>
      <c r="C28" s="5">
        <f>PRRAS!K45</f>
        <v>7549</v>
      </c>
      <c r="D28" s="8">
        <v>0</v>
      </c>
      <c r="E28" s="8">
        <v>0</v>
      </c>
      <c r="F28" s="7">
        <f t="shared" si="1"/>
        <v>17187.93</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06</v>
      </c>
      <c r="I29" s="9" t="s">
        <v>662</v>
      </c>
      <c r="J29" s="8">
        <f t="shared" si="0"/>
        <v>0</v>
      </c>
    </row>
    <row r="30" spans="1:10" ht="12.75">
      <c r="A30" s="5">
        <f>PRRAS!I47</f>
        <v>29</v>
      </c>
      <c r="B30" s="5">
        <f>PRRAS!J47</f>
        <v>0</v>
      </c>
      <c r="C30" s="5">
        <f>PRRAS!K47</f>
        <v>0</v>
      </c>
      <c r="D30" s="8">
        <v>0</v>
      </c>
      <c r="E30" s="8">
        <v>0</v>
      </c>
      <c r="F30" s="7">
        <f t="shared" si="1"/>
        <v>0</v>
      </c>
      <c r="G30" s="6">
        <v>507</v>
      </c>
      <c r="I30" s="9" t="s">
        <v>663</v>
      </c>
      <c r="J30" s="8">
        <f t="shared" si="0"/>
        <v>0</v>
      </c>
    </row>
    <row r="31" spans="1:10" ht="12.75">
      <c r="A31" s="5">
        <f>PRRAS!I48</f>
        <v>30</v>
      </c>
      <c r="B31" s="5">
        <f>PRRAS!J48</f>
        <v>0</v>
      </c>
      <c r="C31" s="5">
        <f>PRRAS!K48</f>
        <v>0</v>
      </c>
      <c r="D31" s="8">
        <v>0</v>
      </c>
      <c r="E31" s="8">
        <v>0</v>
      </c>
      <c r="F31" s="7">
        <f t="shared" si="1"/>
        <v>0</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0</v>
      </c>
      <c r="C33" s="5">
        <f>PRRAS!K50</f>
        <v>0</v>
      </c>
      <c r="D33" s="8">
        <v>0</v>
      </c>
      <c r="E33" s="8">
        <v>0</v>
      </c>
      <c r="F33" s="7">
        <f t="shared" si="1"/>
        <v>0</v>
      </c>
      <c r="G33" s="6">
        <v>0</v>
      </c>
      <c r="I33" s="9" t="s">
        <v>666</v>
      </c>
      <c r="J33" s="8">
        <f t="shared" si="0"/>
        <v>0</v>
      </c>
    </row>
    <row r="34" spans="1:10" ht="12.75">
      <c r="A34" s="5">
        <f>PRRAS!I51</f>
        <v>33</v>
      </c>
      <c r="B34" s="5">
        <f>PRRAS!J51</f>
        <v>0</v>
      </c>
      <c r="C34" s="5">
        <f>PRRAS!K51</f>
        <v>0</v>
      </c>
      <c r="D34" s="8">
        <v>0</v>
      </c>
      <c r="E34" s="8">
        <v>0</v>
      </c>
      <c r="F34" s="7">
        <f t="shared" si="1"/>
        <v>0</v>
      </c>
      <c r="G34" s="6">
        <v>0</v>
      </c>
      <c r="I34" s="9" t="s">
        <v>667</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19621827951</v>
      </c>
      <c r="I38" s="9" t="s">
        <v>2255</v>
      </c>
      <c r="J38" s="8">
        <f t="shared" si="2"/>
        <v>0</v>
      </c>
    </row>
    <row r="39" spans="1:10" ht="12.75">
      <c r="A39" s="5">
        <f>PRRAS!I56</f>
        <v>38</v>
      </c>
      <c r="B39" s="5">
        <f>PRRAS!J56</f>
        <v>0</v>
      </c>
      <c r="C39" s="5">
        <f>PRRAS!K56</f>
        <v>0</v>
      </c>
      <c r="D39" s="8">
        <v>0</v>
      </c>
      <c r="E39" s="8">
        <v>0</v>
      </c>
      <c r="F39" s="7">
        <f t="shared" si="1"/>
        <v>0</v>
      </c>
      <c r="G39" s="6" t="str">
        <f>TEXT(INT(VALUE(RefStr!J9)),"00000")</f>
        <v>145110</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20180101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20180630</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2524617.3899999997</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86661</v>
      </c>
      <c r="C45" s="5">
        <f>PRRAS!K63</f>
        <v>67799</v>
      </c>
      <c r="D45" s="8">
        <v>0</v>
      </c>
      <c r="E45" s="8">
        <v>0</v>
      </c>
      <c r="F45" s="7">
        <f t="shared" si="1"/>
        <v>97793.96</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80123</v>
      </c>
      <c r="C58" s="5">
        <f>PRRAS!K76</f>
        <v>66770</v>
      </c>
      <c r="D58" s="8">
        <v>0</v>
      </c>
      <c r="E58" s="8">
        <v>0</v>
      </c>
      <c r="F58" s="7">
        <f t="shared" si="1"/>
        <v>121787.90999999997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10000</v>
      </c>
      <c r="C63" s="5">
        <f>PRRAS!K81</f>
        <v>0</v>
      </c>
      <c r="D63" s="8">
        <v>0</v>
      </c>
      <c r="E63" s="8">
        <v>0</v>
      </c>
      <c r="F63" s="7">
        <f t="shared" si="1"/>
        <v>6200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10000</v>
      </c>
      <c r="C65" s="5">
        <f>PRRAS!K83</f>
        <v>0</v>
      </c>
      <c r="D65" s="8">
        <v>0</v>
      </c>
      <c r="E65" s="8">
        <v>0</v>
      </c>
      <c r="F65" s="7">
        <f t="shared" si="1"/>
        <v>6400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1008</v>
      </c>
      <c r="D73" s="8">
        <v>0</v>
      </c>
      <c r="E73" s="8">
        <v>0</v>
      </c>
      <c r="F73" s="7">
        <f t="shared" si="4"/>
        <v>1451.52</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1008</v>
      </c>
      <c r="D75" s="8">
        <v>0</v>
      </c>
      <c r="E75" s="8">
        <v>0</v>
      </c>
      <c r="F75" s="7">
        <f t="shared" si="4"/>
        <v>1491.84</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46440</v>
      </c>
      <c r="C78" s="5">
        <f>PRRAS!K96</f>
        <v>42833</v>
      </c>
      <c r="D78" s="8">
        <v>0</v>
      </c>
      <c r="E78" s="8">
        <v>0</v>
      </c>
      <c r="F78" s="7">
        <f t="shared" si="4"/>
        <v>101721.62000000001</v>
      </c>
      <c r="J78" s="8">
        <f t="shared" si="3"/>
        <v>0</v>
      </c>
    </row>
    <row r="79" spans="1:10" ht="12.75">
      <c r="A79" s="5">
        <f>PRRAS!I97</f>
        <v>78</v>
      </c>
      <c r="B79" s="5">
        <f>PRRAS!J97</f>
        <v>5133</v>
      </c>
      <c r="C79" s="5">
        <f>PRRAS!K97</f>
        <v>5691</v>
      </c>
      <c r="D79" s="8">
        <v>0</v>
      </c>
      <c r="E79" s="8">
        <v>0</v>
      </c>
      <c r="F79" s="7">
        <f t="shared" si="4"/>
        <v>12881.7</v>
      </c>
      <c r="J79" s="8">
        <f t="shared" si="3"/>
        <v>0</v>
      </c>
    </row>
    <row r="80" spans="1:10" ht="12.75">
      <c r="A80" s="5">
        <f>PRRAS!I98</f>
        <v>79</v>
      </c>
      <c r="B80" s="5">
        <f>PRRAS!J98</f>
        <v>2191</v>
      </c>
      <c r="C80" s="5">
        <f>PRRAS!K98</f>
        <v>206</v>
      </c>
      <c r="D80" s="8">
        <v>0</v>
      </c>
      <c r="E80" s="8">
        <v>0</v>
      </c>
      <c r="F80" s="7">
        <f t="shared" si="4"/>
        <v>2056.37</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4482</v>
      </c>
      <c r="C82" s="5">
        <f>PRRAS!K100</f>
        <v>6339</v>
      </c>
      <c r="D82" s="8">
        <v>0</v>
      </c>
      <c r="E82" s="8">
        <v>0</v>
      </c>
      <c r="F82" s="7">
        <f t="shared" si="4"/>
        <v>13899.6</v>
      </c>
      <c r="J82" s="8">
        <f t="shared" si="3"/>
        <v>0</v>
      </c>
    </row>
    <row r="83" spans="1:10" ht="12.75">
      <c r="A83" s="5">
        <f>PRRAS!I101</f>
        <v>82</v>
      </c>
      <c r="B83" s="5">
        <f>PRRAS!J101</f>
        <v>8743</v>
      </c>
      <c r="C83" s="5">
        <f>PRRAS!K101</f>
        <v>8992</v>
      </c>
      <c r="D83" s="8">
        <v>0</v>
      </c>
      <c r="E83" s="8">
        <v>0</v>
      </c>
      <c r="F83" s="7">
        <f t="shared" si="4"/>
        <v>21916.14</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296</v>
      </c>
      <c r="D85" s="8">
        <v>0</v>
      </c>
      <c r="E85" s="8">
        <v>0</v>
      </c>
      <c r="F85" s="7">
        <f t="shared" si="4"/>
        <v>497.28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25891</v>
      </c>
      <c r="C87" s="5">
        <f>PRRAS!K105</f>
        <v>21309</v>
      </c>
      <c r="D87" s="8">
        <v>0</v>
      </c>
      <c r="E87" s="8">
        <v>0</v>
      </c>
      <c r="F87" s="7">
        <f t="shared" si="4"/>
        <v>58917.73999999999</v>
      </c>
      <c r="J87" s="8">
        <f t="shared" si="3"/>
        <v>0</v>
      </c>
    </row>
    <row r="88" spans="1:10" ht="12.75">
      <c r="A88" s="5">
        <f>PRRAS!I106</f>
        <v>87</v>
      </c>
      <c r="B88" s="5">
        <f>PRRAS!J106</f>
        <v>20032</v>
      </c>
      <c r="C88" s="5">
        <f>PRRAS!K106</f>
        <v>19585</v>
      </c>
      <c r="D88" s="8">
        <v>0</v>
      </c>
      <c r="E88" s="8">
        <v>0</v>
      </c>
      <c r="F88" s="7">
        <f t="shared" si="4"/>
        <v>51505.740000000005</v>
      </c>
      <c r="J88" s="8">
        <f t="shared" si="3"/>
        <v>0</v>
      </c>
    </row>
    <row r="89" spans="1:10" ht="12.75">
      <c r="A89" s="5">
        <f>PRRAS!I107</f>
        <v>88</v>
      </c>
      <c r="B89" s="5">
        <f>PRRAS!J107</f>
        <v>909</v>
      </c>
      <c r="C89" s="5">
        <f>PRRAS!K107</f>
        <v>229</v>
      </c>
      <c r="D89" s="8">
        <v>0</v>
      </c>
      <c r="E89" s="8">
        <v>0</v>
      </c>
      <c r="F89" s="7">
        <f t="shared" si="4"/>
        <v>1202.96</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18401</v>
      </c>
      <c r="C91" s="5">
        <f>PRRAS!K109</f>
        <v>19177</v>
      </c>
      <c r="D91" s="8">
        <v>0</v>
      </c>
      <c r="E91" s="8">
        <v>0</v>
      </c>
      <c r="F91" s="7">
        <f t="shared" si="4"/>
        <v>51079.5</v>
      </c>
      <c r="J91" s="8">
        <f t="shared" si="3"/>
        <v>0</v>
      </c>
    </row>
    <row r="92" spans="1:10" ht="12.75">
      <c r="A92" s="5">
        <f>PRRAS!I110</f>
        <v>91</v>
      </c>
      <c r="B92" s="5">
        <f>PRRAS!J110</f>
        <v>722</v>
      </c>
      <c r="C92" s="5">
        <f>PRRAS!K110</f>
        <v>179</v>
      </c>
      <c r="D92" s="8">
        <v>0</v>
      </c>
      <c r="E92" s="8">
        <v>0</v>
      </c>
      <c r="F92" s="7">
        <f t="shared" si="4"/>
        <v>982.8</v>
      </c>
      <c r="J92" s="8">
        <f t="shared" si="3"/>
        <v>0</v>
      </c>
    </row>
    <row r="93" spans="1:10" ht="12.75">
      <c r="A93" s="5">
        <f>PRRAS!I111</f>
        <v>92</v>
      </c>
      <c r="B93" s="5">
        <f>PRRAS!J111</f>
        <v>3651</v>
      </c>
      <c r="C93" s="5">
        <f>PRRAS!K111</f>
        <v>3344</v>
      </c>
      <c r="D93" s="8">
        <v>0</v>
      </c>
      <c r="E93" s="8">
        <v>0</v>
      </c>
      <c r="F93" s="7">
        <f t="shared" si="4"/>
        <v>9511.880000000001</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3451</v>
      </c>
      <c r="C95" s="5">
        <f>PRRAS!K113</f>
        <v>2493</v>
      </c>
      <c r="D95" s="8">
        <v>0</v>
      </c>
      <c r="E95" s="8">
        <v>0</v>
      </c>
      <c r="F95" s="7">
        <f t="shared" si="4"/>
        <v>7930.78</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200</v>
      </c>
      <c r="C98" s="5">
        <f>PRRAS!K116</f>
        <v>851</v>
      </c>
      <c r="D98" s="8">
        <v>0</v>
      </c>
      <c r="E98" s="8">
        <v>0</v>
      </c>
      <c r="F98" s="7">
        <f t="shared" si="4"/>
        <v>1844.94</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1538</v>
      </c>
      <c r="C100" s="5">
        <f>PRRAS!K118</f>
        <v>1029</v>
      </c>
      <c r="D100" s="8">
        <v>0</v>
      </c>
      <c r="E100" s="8">
        <v>0</v>
      </c>
      <c r="F100" s="7">
        <f t="shared" si="4"/>
        <v>3560.04</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1538</v>
      </c>
      <c r="C106" s="5">
        <f>PRRAS!K124</f>
        <v>1029</v>
      </c>
      <c r="D106" s="8">
        <v>0</v>
      </c>
      <c r="E106" s="8">
        <v>0</v>
      </c>
      <c r="F106" s="7">
        <f t="shared" si="4"/>
        <v>3775.8</v>
      </c>
      <c r="J106" s="8">
        <f t="shared" si="5"/>
        <v>0</v>
      </c>
    </row>
    <row r="107" spans="1:10" ht="12.75">
      <c r="A107" s="5">
        <f>PRRAS!I125</f>
        <v>106</v>
      </c>
      <c r="B107" s="5">
        <f>PRRAS!J125</f>
        <v>1527</v>
      </c>
      <c r="C107" s="5">
        <f>PRRAS!K125</f>
        <v>1001</v>
      </c>
      <c r="D107" s="8">
        <v>0</v>
      </c>
      <c r="E107" s="8">
        <v>0</v>
      </c>
      <c r="F107" s="7">
        <f t="shared" si="4"/>
        <v>3740.74</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11</v>
      </c>
      <c r="C109" s="5">
        <f>PRRAS!K127</f>
        <v>28</v>
      </c>
      <c r="D109" s="8">
        <v>0</v>
      </c>
      <c r="E109" s="8">
        <v>0</v>
      </c>
      <c r="F109" s="7">
        <f t="shared" si="4"/>
        <v>72.36</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5000</v>
      </c>
      <c r="C111" s="5">
        <f>PRRAS!K129</f>
        <v>0</v>
      </c>
      <c r="D111" s="8">
        <v>0</v>
      </c>
      <c r="E111" s="8">
        <v>0</v>
      </c>
      <c r="F111" s="7">
        <f t="shared" si="4"/>
        <v>5500</v>
      </c>
      <c r="J111" s="8">
        <f t="shared" si="5"/>
        <v>0</v>
      </c>
    </row>
    <row r="112" spans="1:10" ht="12.75">
      <c r="A112" s="5">
        <f>PRRAS!I130</f>
        <v>111</v>
      </c>
      <c r="B112" s="5">
        <f>PRRAS!J130</f>
        <v>5000</v>
      </c>
      <c r="C112" s="5">
        <f>PRRAS!K130</f>
        <v>0</v>
      </c>
      <c r="D112" s="8">
        <v>0</v>
      </c>
      <c r="E112" s="8">
        <v>0</v>
      </c>
      <c r="F112" s="7">
        <f t="shared" si="4"/>
        <v>5550.000000000001</v>
      </c>
      <c r="J112" s="8">
        <f t="shared" si="5"/>
        <v>0</v>
      </c>
    </row>
    <row r="113" spans="1:10" ht="12.75">
      <c r="A113" s="5">
        <f>PRRAS!I131</f>
        <v>112</v>
      </c>
      <c r="B113" s="5">
        <f>PRRAS!J131</f>
        <v>5000</v>
      </c>
      <c r="C113" s="5">
        <f>PRRAS!K131</f>
        <v>0</v>
      </c>
      <c r="D113" s="8">
        <v>0</v>
      </c>
      <c r="E113" s="8">
        <v>0</v>
      </c>
      <c r="F113" s="7">
        <f t="shared" si="4"/>
        <v>5600.000000000001</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86661</v>
      </c>
      <c r="C134" s="5">
        <f>PRRAS!K152</f>
        <v>67799</v>
      </c>
      <c r="D134" s="8">
        <v>0</v>
      </c>
      <c r="E134" s="8">
        <v>0</v>
      </c>
      <c r="F134" s="7">
        <f t="shared" si="7"/>
        <v>295604.47</v>
      </c>
      <c r="J134" s="8">
        <f t="shared" si="6"/>
        <v>0</v>
      </c>
    </row>
    <row r="135" spans="1:10" ht="12.75">
      <c r="A135" s="5">
        <f>PRRAS!I153</f>
        <v>134</v>
      </c>
      <c r="B135" s="5">
        <f>PRRAS!J153</f>
        <v>58314</v>
      </c>
      <c r="C135" s="5">
        <f>PRRAS!K153</f>
        <v>22190</v>
      </c>
      <c r="D135" s="8">
        <v>0</v>
      </c>
      <c r="E135" s="8">
        <v>0</v>
      </c>
      <c r="F135" s="7">
        <f t="shared" si="7"/>
        <v>137609.96000000002</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56241</v>
      </c>
      <c r="C137" s="5">
        <f>PRRAS!K155</f>
        <v>35034</v>
      </c>
      <c r="D137" s="8">
        <v>0</v>
      </c>
      <c r="E137" s="8">
        <v>0</v>
      </c>
      <c r="F137" s="7">
        <f t="shared" si="7"/>
        <v>171780.24000000002</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114555</v>
      </c>
      <c r="C140" s="5">
        <f>PRRAS!K158</f>
        <v>57224</v>
      </c>
      <c r="D140" s="8">
        <v>0</v>
      </c>
      <c r="E140" s="8">
        <v>0</v>
      </c>
      <c r="F140" s="7">
        <f t="shared" si="7"/>
        <v>318314.17</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22107</v>
      </c>
      <c r="C142" s="5">
        <f>PRRAS!K161</f>
        <v>8388</v>
      </c>
      <c r="D142" s="8">
        <v>0</v>
      </c>
      <c r="E142" s="8">
        <v>0</v>
      </c>
      <c r="F142" s="7">
        <f t="shared" si="7"/>
        <v>54825.03</v>
      </c>
      <c r="J142" s="8">
        <f t="shared" si="6"/>
        <v>0</v>
      </c>
    </row>
    <row r="143" spans="1:10" ht="12.75">
      <c r="A143" s="5">
        <f>PRRAS!I162</f>
        <v>142</v>
      </c>
      <c r="B143" s="5">
        <f>PRRAS!J162</f>
        <v>136741</v>
      </c>
      <c r="C143" s="5">
        <f>PRRAS!K162</f>
        <v>54284</v>
      </c>
      <c r="D143" s="8">
        <v>0</v>
      </c>
      <c r="E143" s="8">
        <v>0</v>
      </c>
      <c r="F143" s="7">
        <f t="shared" si="7"/>
        <v>348338.78</v>
      </c>
      <c r="J143" s="8">
        <f t="shared" si="6"/>
        <v>0</v>
      </c>
    </row>
    <row r="144" spans="1:10" ht="12.75">
      <c r="A144" s="5">
        <f>PRRAS!I163</f>
        <v>143</v>
      </c>
      <c r="B144" s="5">
        <f>PRRAS!J163</f>
        <v>150885</v>
      </c>
      <c r="C144" s="5">
        <f>PRRAS!K163</f>
        <v>59182</v>
      </c>
      <c r="D144" s="8">
        <v>0</v>
      </c>
      <c r="E144" s="8">
        <v>0</v>
      </c>
      <c r="F144" s="7">
        <f t="shared" si="7"/>
        <v>385026.06999999995</v>
      </c>
      <c r="J144" s="8">
        <f t="shared" si="6"/>
        <v>0</v>
      </c>
    </row>
    <row r="145" spans="1:10" ht="12.75">
      <c r="A145" s="5">
        <f>PRRAS!I164</f>
        <v>144</v>
      </c>
      <c r="B145" s="5">
        <f>PRRAS!J164</f>
        <v>7963</v>
      </c>
      <c r="C145" s="5">
        <f>PRRAS!K164</f>
        <v>3490</v>
      </c>
      <c r="D145" s="8">
        <v>0</v>
      </c>
      <c r="E145" s="8">
        <v>0</v>
      </c>
      <c r="F145" s="7">
        <f t="shared" si="7"/>
        <v>21517.92</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0</v>
      </c>
      <c r="C2" s="5">
        <f>BIL!K19</f>
        <v>0</v>
      </c>
      <c r="D2" s="8">
        <v>0</v>
      </c>
      <c r="E2" s="8">
        <v>0</v>
      </c>
      <c r="F2" s="7">
        <f aca="true" t="shared" si="0" ref="F2:F65">A2/100*B2+A2/50*C2</f>
        <v>0</v>
      </c>
      <c r="G2" s="9" t="str">
        <f>TRIM(UPPER(RefStr!C13))</f>
        <v>HR9024070001100117725</v>
      </c>
      <c r="H2" s="13">
        <v>0</v>
      </c>
      <c r="I2" s="9" t="s">
        <v>1448</v>
      </c>
      <c r="J2" s="8">
        <f>ABS(B2-ROUND(B2,0))+ABS(C2-ROUND(C2,0))</f>
        <v>0</v>
      </c>
    </row>
    <row r="3" spans="1:10" ht="12.75">
      <c r="A3" s="5">
        <f>BIL!I20</f>
        <v>2</v>
      </c>
      <c r="B3" s="5">
        <f>BIL!J20</f>
        <v>0</v>
      </c>
      <c r="C3" s="5">
        <f>BIL!K20</f>
        <v>0</v>
      </c>
      <c r="D3" s="8">
        <v>0</v>
      </c>
      <c r="E3" s="8">
        <v>0</v>
      </c>
      <c r="F3" s="7">
        <f t="shared" si="0"/>
        <v>0</v>
      </c>
      <c r="G3" s="6" t="str">
        <f>TEXT(INT(VALUE(RefStr!J11)),"00000000")</f>
        <v>03545563</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STRANKA DEMOKRATSKE AKCIJE HRVATSKE - SDA</v>
      </c>
      <c r="I4" s="9" t="s">
        <v>1450</v>
      </c>
      <c r="J4" s="8">
        <f t="shared" si="1"/>
        <v>0</v>
      </c>
    </row>
    <row r="5" spans="1:10" ht="12.75">
      <c r="A5" s="5">
        <f>BIL!I22</f>
        <v>4</v>
      </c>
      <c r="B5" s="5">
        <f>BIL!J22</f>
        <v>0</v>
      </c>
      <c r="C5" s="5">
        <f>BIL!K22</f>
        <v>0</v>
      </c>
      <c r="D5" s="8">
        <v>0</v>
      </c>
      <c r="E5" s="8">
        <v>0</v>
      </c>
      <c r="F5" s="7">
        <f t="shared" si="0"/>
        <v>0</v>
      </c>
      <c r="G5" s="6" t="str">
        <f>TEXT(INT(VALUE(RefStr!C9)),"00000")</f>
        <v>10000</v>
      </c>
      <c r="I5" s="9" t="s">
        <v>1451</v>
      </c>
      <c r="J5" s="8">
        <f t="shared" si="1"/>
        <v>0</v>
      </c>
    </row>
    <row r="6" spans="1:10" ht="12.75">
      <c r="A6" s="5">
        <f>BIL!I23</f>
        <v>5</v>
      </c>
      <c r="B6" s="5">
        <f>BIL!J23</f>
        <v>0</v>
      </c>
      <c r="C6" s="5">
        <f>BIL!K23</f>
        <v>0</v>
      </c>
      <c r="D6" s="8">
        <v>0</v>
      </c>
      <c r="E6" s="8">
        <v>0</v>
      </c>
      <c r="F6" s="7">
        <f t="shared" si="0"/>
        <v>0</v>
      </c>
      <c r="G6" s="6" t="str">
        <f>IF(ISERROR(RefStr!E9),"-",UPPER(TRIM(RefStr!E9)))</f>
        <v>ZAGREB</v>
      </c>
      <c r="I6" s="9" t="s">
        <v>1452</v>
      </c>
      <c r="J6" s="8">
        <f t="shared" si="1"/>
        <v>0</v>
      </c>
    </row>
    <row r="7" spans="1:10" ht="12.75">
      <c r="A7" s="5">
        <f>BIL!I24</f>
        <v>6</v>
      </c>
      <c r="B7" s="5">
        <f>BIL!J24</f>
        <v>0</v>
      </c>
      <c r="C7" s="5">
        <f>BIL!K24</f>
        <v>0</v>
      </c>
      <c r="D7" s="8">
        <v>0</v>
      </c>
      <c r="E7" s="8">
        <v>0</v>
      </c>
      <c r="F7" s="7">
        <f t="shared" si="0"/>
        <v>0</v>
      </c>
      <c r="G7" s="6" t="str">
        <f>IF(ISERROR(RefStr!C11),"-",(TRIM(RefStr!C11)))</f>
        <v>MANDALIČINA 17</v>
      </c>
      <c r="I7" s="9" t="s">
        <v>1453</v>
      </c>
      <c r="J7" s="8">
        <f t="shared" si="1"/>
        <v>0</v>
      </c>
    </row>
    <row r="8" spans="1:10" ht="12.75">
      <c r="A8" s="5">
        <f>BIL!I25</f>
        <v>7</v>
      </c>
      <c r="B8" s="5">
        <f>BIL!J25</f>
        <v>0</v>
      </c>
      <c r="C8" s="5">
        <f>BIL!K25</f>
        <v>0</v>
      </c>
      <c r="D8" s="8">
        <v>0</v>
      </c>
      <c r="E8" s="8">
        <v>0</v>
      </c>
      <c r="F8" s="7">
        <f t="shared" si="0"/>
        <v>0</v>
      </c>
      <c r="G8" s="6" t="str">
        <f>TEXT(INT(VALUE(RefStr!C15)),"0000")</f>
        <v>9492</v>
      </c>
      <c r="I8" s="9" t="s">
        <v>1454</v>
      </c>
      <c r="J8" s="8">
        <f t="shared" si="1"/>
        <v>0</v>
      </c>
    </row>
    <row r="9" spans="1:10" ht="12.75">
      <c r="A9" s="5">
        <f>BIL!I26</f>
        <v>8</v>
      </c>
      <c r="B9" s="5">
        <f>BIL!J26</f>
        <v>0</v>
      </c>
      <c r="C9" s="5">
        <f>BIL!K26</f>
        <v>0</v>
      </c>
      <c r="D9" s="8">
        <v>0</v>
      </c>
      <c r="E9" s="8">
        <v>0</v>
      </c>
      <c r="F9" s="7">
        <f t="shared" si="0"/>
        <v>0</v>
      </c>
      <c r="G9" s="6" t="str">
        <f>IF(RefStr!J17&lt;&gt;"",TEXT(INT(VALUE(RefStr!J17)),"00"),"00")</f>
        <v>21</v>
      </c>
      <c r="I9" s="9" t="s">
        <v>1455</v>
      </c>
      <c r="J9" s="8">
        <f t="shared" si="1"/>
        <v>0</v>
      </c>
    </row>
    <row r="10" spans="1:10" ht="12.75">
      <c r="A10" s="5">
        <f>BIL!I27</f>
        <v>9</v>
      </c>
      <c r="B10" s="5">
        <f>BIL!J27</f>
        <v>0</v>
      </c>
      <c r="C10" s="5">
        <f>BIL!K27</f>
        <v>0</v>
      </c>
      <c r="D10" s="8">
        <v>0</v>
      </c>
      <c r="E10" s="8">
        <v>0</v>
      </c>
      <c r="F10" s="7">
        <f t="shared" si="0"/>
        <v>0</v>
      </c>
      <c r="G10" s="6" t="str">
        <f>TEXT(INT(VALUE(RefStr!C17)),"000")</f>
        <v>133</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MIRSAD SREBRENIKOVIĆ</v>
      </c>
      <c r="I18" s="11" t="s">
        <v>2154</v>
      </c>
      <c r="J18" s="8">
        <f t="shared" si="1"/>
        <v>0</v>
      </c>
    </row>
    <row r="19" spans="1:10" ht="12.75">
      <c r="A19" s="5">
        <f>BIL!I36</f>
        <v>18</v>
      </c>
      <c r="B19" s="5">
        <f>BIL!J36</f>
        <v>0</v>
      </c>
      <c r="C19" s="5">
        <f>BIL!K36</f>
        <v>0</v>
      </c>
      <c r="D19" s="8">
        <v>0</v>
      </c>
      <c r="E19" s="8">
        <v>0</v>
      </c>
      <c r="F19" s="7">
        <f t="shared" si="0"/>
        <v>0</v>
      </c>
      <c r="I19" s="11" t="s">
        <v>2155</v>
      </c>
      <c r="J19" s="8">
        <f t="shared" si="1"/>
        <v>0</v>
      </c>
    </row>
    <row r="20" spans="1:10" ht="12.75">
      <c r="A20" s="5">
        <f>BIL!I37</f>
        <v>19</v>
      </c>
      <c r="B20" s="5">
        <f>BIL!J37</f>
        <v>0</v>
      </c>
      <c r="C20" s="5">
        <f>BIL!K37</f>
        <v>0</v>
      </c>
      <c r="D20" s="8">
        <v>0</v>
      </c>
      <c r="E20" s="8">
        <v>0</v>
      </c>
      <c r="F20" s="7">
        <f t="shared" si="0"/>
        <v>0</v>
      </c>
      <c r="G20" s="6" t="str">
        <f>IF(ISERROR(RefStr!D43),"-",UPPER(TRIM(RefStr!D43)))</f>
        <v>MELIKA TESKEREDŽIĆ</v>
      </c>
      <c r="I20" s="9" t="s">
        <v>2156</v>
      </c>
      <c r="J20" s="8">
        <f t="shared" si="1"/>
        <v>0</v>
      </c>
    </row>
    <row r="21" spans="1:10" ht="12.75">
      <c r="A21" s="5">
        <f>BIL!I38</f>
        <v>20</v>
      </c>
      <c r="B21" s="5">
        <f>BIL!J38</f>
        <v>0</v>
      </c>
      <c r="C21" s="5">
        <f>BIL!K38</f>
        <v>0</v>
      </c>
      <c r="D21" s="8">
        <v>0</v>
      </c>
      <c r="E21" s="8">
        <v>0</v>
      </c>
      <c r="F21" s="7">
        <f t="shared" si="0"/>
        <v>0</v>
      </c>
      <c r="G21" s="6" t="str">
        <f>IF(ISERROR(RefStr!D45),"-",UPPER(TRIM(RefStr!D45)))</f>
        <v>0912121140</v>
      </c>
      <c r="I21" s="9" t="s">
        <v>2157</v>
      </c>
      <c r="J21" s="8">
        <f t="shared" si="1"/>
        <v>0</v>
      </c>
    </row>
    <row r="22" spans="1:10" ht="12.75">
      <c r="A22" s="5">
        <f>BIL!I39</f>
        <v>21</v>
      </c>
      <c r="B22" s="5">
        <f>BIL!J39</f>
        <v>0</v>
      </c>
      <c r="C22" s="5">
        <f>BIL!K39</f>
        <v>0</v>
      </c>
      <c r="D22" s="8">
        <v>0</v>
      </c>
      <c r="E22" s="8">
        <v>0</v>
      </c>
      <c r="F22" s="7">
        <f t="shared" si="0"/>
        <v>0</v>
      </c>
      <c r="G22" s="6">
        <f>IF(ISERROR(RefStr!D47),"-",UPPER(TRIM(RefStr!D47)))</f>
      </c>
      <c r="I22" s="11" t="s">
        <v>2158</v>
      </c>
      <c r="J22" s="8">
        <f t="shared" si="1"/>
        <v>0</v>
      </c>
    </row>
    <row r="23" spans="1:10" ht="12.75">
      <c r="A23" s="5">
        <f>BIL!I40</f>
        <v>22</v>
      </c>
      <c r="B23" s="5">
        <f>BIL!J40</f>
        <v>0</v>
      </c>
      <c r="C23" s="5">
        <f>BIL!K40</f>
        <v>0</v>
      </c>
      <c r="D23" s="8">
        <v>0</v>
      </c>
      <c r="E23" s="8">
        <v>0</v>
      </c>
      <c r="F23" s="7">
        <f t="shared" si="0"/>
        <v>0</v>
      </c>
      <c r="G23" s="6" t="str">
        <f>IF(ISERROR(RefStr!D49),"-",LOWER(TRIM(RefStr!D49)))</f>
        <v>melika.septaconvgmail.com</v>
      </c>
      <c r="I23" s="11" t="s">
        <v>2159</v>
      </c>
      <c r="J23" s="8">
        <f t="shared" si="1"/>
        <v>0</v>
      </c>
    </row>
    <row r="24" spans="1:10" ht="12.75">
      <c r="A24" s="5">
        <f>BIL!I41</f>
        <v>23</v>
      </c>
      <c r="B24" s="5">
        <f>BIL!J41</f>
        <v>0</v>
      </c>
      <c r="C24" s="5">
        <f>BIL!K41</f>
        <v>0</v>
      </c>
      <c r="D24" s="8">
        <v>0</v>
      </c>
      <c r="E24" s="8">
        <v>0</v>
      </c>
      <c r="F24" s="7">
        <f t="shared" si="0"/>
        <v>0</v>
      </c>
      <c r="I24" s="11" t="s">
        <v>2160</v>
      </c>
      <c r="J24" s="8">
        <f t="shared" si="1"/>
        <v>0</v>
      </c>
    </row>
    <row r="25" spans="1:10" ht="12.75">
      <c r="A25" s="5">
        <f>BIL!I42</f>
        <v>24</v>
      </c>
      <c r="B25" s="5">
        <f>BIL!J42</f>
        <v>0</v>
      </c>
      <c r="C25" s="5">
        <f>BIL!K42</f>
        <v>0</v>
      </c>
      <c r="D25" s="8">
        <v>0</v>
      </c>
      <c r="E25" s="8">
        <v>0</v>
      </c>
      <c r="F25" s="7">
        <f t="shared" si="0"/>
        <v>0</v>
      </c>
      <c r="I25" s="11" t="s">
        <v>2161</v>
      </c>
      <c r="J25" s="8">
        <f t="shared" si="1"/>
        <v>0</v>
      </c>
    </row>
    <row r="26" spans="1:10" ht="12.75">
      <c r="A26" s="5">
        <f>BIL!I43</f>
        <v>25</v>
      </c>
      <c r="B26" s="5">
        <f>BIL!J43</f>
        <v>0</v>
      </c>
      <c r="C26" s="5">
        <f>BIL!K43</f>
        <v>0</v>
      </c>
      <c r="D26" s="8">
        <v>0</v>
      </c>
      <c r="E26" s="8">
        <v>0</v>
      </c>
      <c r="F26" s="7">
        <f t="shared" si="0"/>
        <v>0</v>
      </c>
      <c r="G26" s="6" t="str">
        <f>MID(TRIM(RefStr!J15),1,4)</f>
        <v>2018</v>
      </c>
      <c r="I26" s="9" t="s">
        <v>2162</v>
      </c>
      <c r="J26" s="8">
        <f t="shared" si="1"/>
        <v>0</v>
      </c>
    </row>
    <row r="27" spans="1:10" ht="12.75">
      <c r="A27" s="5">
        <f>BIL!I44</f>
        <v>26</v>
      </c>
      <c r="B27" s="5">
        <f>BIL!J44</f>
        <v>0</v>
      </c>
      <c r="C27" s="5">
        <f>BIL!K44</f>
        <v>0</v>
      </c>
      <c r="D27" s="8">
        <v>0</v>
      </c>
      <c r="E27" s="8">
        <v>0</v>
      </c>
      <c r="F27" s="7">
        <f t="shared" si="0"/>
        <v>0</v>
      </c>
      <c r="G27" s="234">
        <f>SUM(F2:F360)</f>
        <v>9468361.33</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06</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0</v>
      </c>
      <c r="C35" s="5">
        <f>BIL!K52</f>
        <v>0</v>
      </c>
      <c r="D35" s="8">
        <v>0</v>
      </c>
      <c r="E35" s="8">
        <v>0</v>
      </c>
      <c r="F35" s="7">
        <f t="shared" si="0"/>
        <v>0</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19621827951</v>
      </c>
      <c r="I38" s="9" t="s">
        <v>2255</v>
      </c>
      <c r="J38" s="8">
        <f t="shared" si="1"/>
        <v>0</v>
      </c>
    </row>
    <row r="39" spans="1:10" ht="12.75">
      <c r="A39" s="5">
        <f>BIL!I56</f>
        <v>38</v>
      </c>
      <c r="B39" s="5">
        <f>BIL!J56</f>
        <v>0</v>
      </c>
      <c r="C39" s="5">
        <f>BIL!K56</f>
        <v>0</v>
      </c>
      <c r="D39" s="8">
        <v>0</v>
      </c>
      <c r="E39" s="8">
        <v>0</v>
      </c>
      <c r="F39" s="7">
        <f t="shared" si="0"/>
        <v>0</v>
      </c>
      <c r="G39" s="6" t="str">
        <f>TEXT(INT(VALUE(RefStr!J9)),"00000")</f>
        <v>145110</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20180101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20180630</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2524617.3899999997</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144975</v>
      </c>
      <c r="C204" s="5">
        <f>PRRAS!K19</f>
        <v>89989</v>
      </c>
      <c r="D204" s="8">
        <v>0</v>
      </c>
      <c r="E204" s="8">
        <v>0</v>
      </c>
      <c r="F204" s="7">
        <f t="shared" si="6"/>
        <v>659654.59</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96414</v>
      </c>
      <c r="C214" s="5">
        <f>PRRAS!K29</f>
        <v>82440</v>
      </c>
      <c r="D214" s="8">
        <v>0</v>
      </c>
      <c r="E214" s="8">
        <v>0</v>
      </c>
      <c r="F214" s="7">
        <f t="shared" si="6"/>
        <v>556556.22</v>
      </c>
      <c r="J214" s="8">
        <f t="shared" si="7"/>
        <v>0</v>
      </c>
    </row>
    <row r="215" spans="1:10" ht="12.75">
      <c r="A215" s="5">
        <f>202+PRRAS!I30</f>
        <v>214</v>
      </c>
      <c r="B215" s="5">
        <f>PRRAS!J30</f>
        <v>8</v>
      </c>
      <c r="C215" s="5">
        <f>PRRAS!K30</f>
        <v>1</v>
      </c>
      <c r="D215" s="8">
        <v>0</v>
      </c>
      <c r="E215" s="8">
        <v>0</v>
      </c>
      <c r="F215" s="7">
        <f t="shared" si="6"/>
        <v>21.400000000000002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8</v>
      </c>
      <c r="C218" s="5">
        <f>PRRAS!K33</f>
        <v>1</v>
      </c>
      <c r="D218" s="8">
        <v>0</v>
      </c>
      <c r="E218" s="8">
        <v>0</v>
      </c>
      <c r="F218" s="7">
        <f t="shared" si="6"/>
        <v>21.7</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96406</v>
      </c>
      <c r="C224" s="5">
        <f>PRRAS!K39</f>
        <v>82439</v>
      </c>
      <c r="D224" s="8">
        <v>0</v>
      </c>
      <c r="E224" s="8">
        <v>0</v>
      </c>
      <c r="F224" s="7">
        <f t="shared" si="6"/>
        <v>582663.3200000001</v>
      </c>
      <c r="J224" s="8">
        <f t="shared" si="7"/>
        <v>0</v>
      </c>
    </row>
    <row r="225" spans="1:10" ht="12.75">
      <c r="A225" s="5">
        <f>202+PRRAS!I40</f>
        <v>224</v>
      </c>
      <c r="B225" s="5">
        <f>PRRAS!J40</f>
        <v>96406</v>
      </c>
      <c r="C225" s="5">
        <f>PRRAS!K40</f>
        <v>82439</v>
      </c>
      <c r="D225" s="8">
        <v>0</v>
      </c>
      <c r="E225" s="8">
        <v>0</v>
      </c>
      <c r="F225" s="7">
        <f t="shared" si="6"/>
        <v>585276.16</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48561</v>
      </c>
      <c r="C227" s="5">
        <f>PRRAS!K42</f>
        <v>7549</v>
      </c>
      <c r="D227" s="8">
        <v>0</v>
      </c>
      <c r="E227" s="8">
        <v>0</v>
      </c>
      <c r="F227" s="7">
        <f t="shared" si="6"/>
        <v>143869.33999999997</v>
      </c>
      <c r="J227" s="8">
        <f t="shared" si="7"/>
        <v>0</v>
      </c>
    </row>
    <row r="228" spans="1:10" ht="12.75">
      <c r="A228" s="5">
        <f>202+PRRAS!I43</f>
        <v>227</v>
      </c>
      <c r="B228" s="5">
        <f>PRRAS!J43</f>
        <v>48561</v>
      </c>
      <c r="C228" s="5">
        <f>PRRAS!K43</f>
        <v>7549</v>
      </c>
      <c r="D228" s="8">
        <v>0</v>
      </c>
      <c r="E228" s="8">
        <v>0</v>
      </c>
      <c r="F228" s="7">
        <f t="shared" si="6"/>
        <v>144505.93</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48561</v>
      </c>
      <c r="C230" s="5">
        <f>PRRAS!K45</f>
        <v>7549</v>
      </c>
      <c r="D230" s="8">
        <v>0</v>
      </c>
      <c r="E230" s="8">
        <v>0</v>
      </c>
      <c r="F230" s="7">
        <f t="shared" si="6"/>
        <v>145779.11</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86661</v>
      </c>
      <c r="C247" s="5">
        <f>PRRAS!K63</f>
        <v>67799</v>
      </c>
      <c r="D247" s="8">
        <v>0</v>
      </c>
      <c r="E247" s="8">
        <v>0</v>
      </c>
      <c r="F247" s="7">
        <f t="shared" si="6"/>
        <v>546757.14</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80123</v>
      </c>
      <c r="C260" s="5">
        <f>PRRAS!K76</f>
        <v>66770</v>
      </c>
      <c r="D260" s="8">
        <v>0</v>
      </c>
      <c r="E260" s="8">
        <v>0</v>
      </c>
      <c r="F260" s="7">
        <f t="shared" si="8"/>
        <v>553387.1699999999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10000</v>
      </c>
      <c r="C265" s="5">
        <f>PRRAS!K81</f>
        <v>0</v>
      </c>
      <c r="D265" s="8">
        <v>0</v>
      </c>
      <c r="E265" s="8">
        <v>0</v>
      </c>
      <c r="F265" s="7">
        <f t="shared" si="8"/>
        <v>26400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10000</v>
      </c>
      <c r="C267" s="5">
        <f>PRRAS!K83</f>
        <v>0</v>
      </c>
      <c r="D267" s="8">
        <v>0</v>
      </c>
      <c r="E267" s="8">
        <v>0</v>
      </c>
      <c r="F267" s="7">
        <f t="shared" si="8"/>
        <v>26600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1008</v>
      </c>
      <c r="D275" s="8">
        <v>0</v>
      </c>
      <c r="E275" s="8">
        <v>0</v>
      </c>
      <c r="F275" s="7">
        <f t="shared" si="8"/>
        <v>5523.84</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1008</v>
      </c>
      <c r="D277" s="8">
        <v>0</v>
      </c>
      <c r="E277" s="8">
        <v>0</v>
      </c>
      <c r="F277" s="7">
        <f t="shared" si="8"/>
        <v>5564.16</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46440</v>
      </c>
      <c r="C280" s="5">
        <f>PRRAS!K96</f>
        <v>42833</v>
      </c>
      <c r="D280" s="8">
        <v>0</v>
      </c>
      <c r="E280" s="8">
        <v>0</v>
      </c>
      <c r="F280" s="7">
        <f t="shared" si="8"/>
        <v>368575.74</v>
      </c>
      <c r="J280" s="8">
        <f t="shared" si="9"/>
        <v>0</v>
      </c>
    </row>
    <row r="281" spans="1:10" ht="12.75">
      <c r="A281" s="5">
        <f>202+PRRAS!I97</f>
        <v>280</v>
      </c>
      <c r="B281" s="5">
        <f>PRRAS!J97</f>
        <v>5133</v>
      </c>
      <c r="C281" s="5">
        <f>PRRAS!K97</f>
        <v>5691</v>
      </c>
      <c r="D281" s="8">
        <v>0</v>
      </c>
      <c r="E281" s="8">
        <v>0</v>
      </c>
      <c r="F281" s="7">
        <f t="shared" si="8"/>
        <v>46242</v>
      </c>
      <c r="J281" s="8">
        <f t="shared" si="9"/>
        <v>0</v>
      </c>
    </row>
    <row r="282" spans="1:10" ht="12.75">
      <c r="A282" s="5">
        <f>202+PRRAS!I98</f>
        <v>281</v>
      </c>
      <c r="B282" s="5">
        <f>PRRAS!J98</f>
        <v>2191</v>
      </c>
      <c r="C282" s="5">
        <f>PRRAS!K98</f>
        <v>206</v>
      </c>
      <c r="D282" s="8">
        <v>0</v>
      </c>
      <c r="E282" s="8">
        <v>0</v>
      </c>
      <c r="F282" s="7">
        <f t="shared" si="8"/>
        <v>7314.43</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4482</v>
      </c>
      <c r="C284" s="5">
        <f>PRRAS!K100</f>
        <v>6339</v>
      </c>
      <c r="D284" s="8">
        <v>0</v>
      </c>
      <c r="E284" s="8">
        <v>0</v>
      </c>
      <c r="F284" s="7">
        <f t="shared" si="8"/>
        <v>48562.799999999996</v>
      </c>
      <c r="J284" s="8">
        <f t="shared" si="9"/>
        <v>0</v>
      </c>
    </row>
    <row r="285" spans="1:10" ht="12.75">
      <c r="A285" s="5">
        <f>202+PRRAS!I101</f>
        <v>284</v>
      </c>
      <c r="B285" s="5">
        <f>PRRAS!J101</f>
        <v>8743</v>
      </c>
      <c r="C285" s="5">
        <f>PRRAS!K101</f>
        <v>8992</v>
      </c>
      <c r="D285" s="8">
        <v>0</v>
      </c>
      <c r="E285" s="8">
        <v>0</v>
      </c>
      <c r="F285" s="7">
        <f t="shared" si="8"/>
        <v>75904.68</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296</v>
      </c>
      <c r="D287" s="8">
        <v>0</v>
      </c>
      <c r="E287" s="8">
        <v>0</v>
      </c>
      <c r="F287" s="7">
        <f t="shared" si="8"/>
        <v>1693.12</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25891</v>
      </c>
      <c r="C289" s="5">
        <f>PRRAS!K105</f>
        <v>21309</v>
      </c>
      <c r="D289" s="8">
        <v>0</v>
      </c>
      <c r="E289" s="8">
        <v>0</v>
      </c>
      <c r="F289" s="7">
        <f t="shared" si="8"/>
        <v>197305.91999999998</v>
      </c>
      <c r="J289" s="8">
        <f t="shared" si="9"/>
        <v>0</v>
      </c>
    </row>
    <row r="290" spans="1:10" ht="12.75">
      <c r="A290" s="5">
        <f>202+PRRAS!I106</f>
        <v>289</v>
      </c>
      <c r="B290" s="5">
        <f>PRRAS!J106</f>
        <v>20032</v>
      </c>
      <c r="C290" s="5">
        <f>PRRAS!K106</f>
        <v>19585</v>
      </c>
      <c r="D290" s="8">
        <v>0</v>
      </c>
      <c r="E290" s="8">
        <v>0</v>
      </c>
      <c r="F290" s="7">
        <f t="shared" si="8"/>
        <v>171093.78</v>
      </c>
      <c r="J290" s="8">
        <f t="shared" si="9"/>
        <v>0</v>
      </c>
    </row>
    <row r="291" spans="1:10" ht="12.75">
      <c r="A291" s="5">
        <f>202+PRRAS!I107</f>
        <v>290</v>
      </c>
      <c r="B291" s="5">
        <f>PRRAS!J107</f>
        <v>909</v>
      </c>
      <c r="C291" s="5">
        <f>PRRAS!K107</f>
        <v>229</v>
      </c>
      <c r="D291" s="8">
        <v>0</v>
      </c>
      <c r="E291" s="8">
        <v>0</v>
      </c>
      <c r="F291" s="7">
        <f t="shared" si="8"/>
        <v>3964.3</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18401</v>
      </c>
      <c r="C293" s="5">
        <f>PRRAS!K109</f>
        <v>19177</v>
      </c>
      <c r="D293" s="8">
        <v>0</v>
      </c>
      <c r="E293" s="8">
        <v>0</v>
      </c>
      <c r="F293" s="7">
        <f t="shared" si="8"/>
        <v>165724.59999999998</v>
      </c>
      <c r="J293" s="8">
        <f t="shared" si="9"/>
        <v>0</v>
      </c>
    </row>
    <row r="294" spans="1:10" ht="12.75">
      <c r="A294" s="5">
        <f>202+PRRAS!I110</f>
        <v>293</v>
      </c>
      <c r="B294" s="5">
        <f>PRRAS!J110</f>
        <v>722</v>
      </c>
      <c r="C294" s="5">
        <f>PRRAS!K110</f>
        <v>179</v>
      </c>
      <c r="D294" s="8">
        <v>0</v>
      </c>
      <c r="E294" s="8">
        <v>0</v>
      </c>
      <c r="F294" s="7">
        <f t="shared" si="8"/>
        <v>3164.4</v>
      </c>
      <c r="J294" s="8">
        <f t="shared" si="9"/>
        <v>0</v>
      </c>
    </row>
    <row r="295" spans="1:10" ht="12.75">
      <c r="A295" s="5">
        <f>202+PRRAS!I111</f>
        <v>294</v>
      </c>
      <c r="B295" s="5">
        <f>PRRAS!J111</f>
        <v>3651</v>
      </c>
      <c r="C295" s="5">
        <f>PRRAS!K111</f>
        <v>3344</v>
      </c>
      <c r="D295" s="8">
        <v>0</v>
      </c>
      <c r="E295" s="8">
        <v>0</v>
      </c>
      <c r="F295" s="7">
        <f t="shared" si="8"/>
        <v>30396.660000000003</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3451</v>
      </c>
      <c r="C297" s="5">
        <f>PRRAS!K113</f>
        <v>2493</v>
      </c>
      <c r="D297" s="8">
        <v>0</v>
      </c>
      <c r="E297" s="8">
        <v>0</v>
      </c>
      <c r="F297" s="7">
        <f t="shared" si="8"/>
        <v>24973.519999999997</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200</v>
      </c>
      <c r="C300" s="5">
        <f>PRRAS!K116</f>
        <v>851</v>
      </c>
      <c r="D300" s="8">
        <v>0</v>
      </c>
      <c r="E300" s="8">
        <v>0</v>
      </c>
      <c r="F300" s="7">
        <f t="shared" si="8"/>
        <v>5686.9800000000005</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1538</v>
      </c>
      <c r="C302" s="5">
        <f>PRRAS!K118</f>
        <v>1029</v>
      </c>
      <c r="D302" s="8">
        <v>0</v>
      </c>
      <c r="E302" s="8">
        <v>0</v>
      </c>
      <c r="F302" s="7">
        <f t="shared" si="8"/>
        <v>10823.96</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1538</v>
      </c>
      <c r="C308" s="5">
        <f>PRRAS!K124</f>
        <v>1029</v>
      </c>
      <c r="D308" s="8">
        <v>0</v>
      </c>
      <c r="E308" s="8">
        <v>0</v>
      </c>
      <c r="F308" s="7">
        <f t="shared" si="8"/>
        <v>11039.72</v>
      </c>
      <c r="J308" s="8">
        <f t="shared" si="9"/>
        <v>0</v>
      </c>
    </row>
    <row r="309" spans="1:10" ht="12.75">
      <c r="A309" s="5">
        <f>202+PRRAS!I125</f>
        <v>308</v>
      </c>
      <c r="B309" s="5">
        <f>PRRAS!J125</f>
        <v>1527</v>
      </c>
      <c r="C309" s="5">
        <f>PRRAS!K125</f>
        <v>1001</v>
      </c>
      <c r="D309" s="8">
        <v>0</v>
      </c>
      <c r="E309" s="8">
        <v>0</v>
      </c>
      <c r="F309" s="7">
        <f t="shared" si="8"/>
        <v>10869.32</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11</v>
      </c>
      <c r="C311" s="5">
        <f>PRRAS!K127</f>
        <v>28</v>
      </c>
      <c r="D311" s="8">
        <v>0</v>
      </c>
      <c r="E311" s="8">
        <v>0</v>
      </c>
      <c r="F311" s="7">
        <f t="shared" si="8"/>
        <v>207.7</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5000</v>
      </c>
      <c r="C313" s="5">
        <f>PRRAS!K129</f>
        <v>0</v>
      </c>
      <c r="D313" s="8">
        <v>0</v>
      </c>
      <c r="E313" s="8">
        <v>0</v>
      </c>
      <c r="F313" s="7">
        <f t="shared" si="8"/>
        <v>15600</v>
      </c>
      <c r="J313" s="8">
        <f t="shared" si="9"/>
        <v>0</v>
      </c>
    </row>
    <row r="314" spans="1:10" ht="12.75">
      <c r="A314" s="5">
        <f>202+PRRAS!I130</f>
        <v>313</v>
      </c>
      <c r="B314" s="5">
        <f>PRRAS!J130</f>
        <v>5000</v>
      </c>
      <c r="C314" s="5">
        <f>PRRAS!K130</f>
        <v>0</v>
      </c>
      <c r="D314" s="8">
        <v>0</v>
      </c>
      <c r="E314" s="8">
        <v>0</v>
      </c>
      <c r="F314" s="7">
        <f t="shared" si="8"/>
        <v>15650</v>
      </c>
      <c r="J314" s="8">
        <f t="shared" si="9"/>
        <v>0</v>
      </c>
    </row>
    <row r="315" spans="1:10" ht="12.75">
      <c r="A315" s="5">
        <f>202+PRRAS!I131</f>
        <v>314</v>
      </c>
      <c r="B315" s="5">
        <f>PRRAS!J131</f>
        <v>5000</v>
      </c>
      <c r="C315" s="5">
        <f>PRRAS!K131</f>
        <v>0</v>
      </c>
      <c r="D315" s="8">
        <v>0</v>
      </c>
      <c r="E315" s="8">
        <v>0</v>
      </c>
      <c r="F315" s="7">
        <f t="shared" si="8"/>
        <v>15700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86661</v>
      </c>
      <c r="C336" s="5">
        <f>PRRAS!K152</f>
        <v>67799</v>
      </c>
      <c r="D336" s="8">
        <v>0</v>
      </c>
      <c r="E336" s="8">
        <v>0</v>
      </c>
      <c r="F336" s="7">
        <f t="shared" si="10"/>
        <v>744567.65</v>
      </c>
      <c r="J336" s="8">
        <f t="shared" si="11"/>
        <v>0</v>
      </c>
    </row>
    <row r="337" spans="1:10" ht="12.75">
      <c r="A337" s="5">
        <f>202+PRRAS!I153</f>
        <v>336</v>
      </c>
      <c r="B337" s="5">
        <f>PRRAS!J153</f>
        <v>58314</v>
      </c>
      <c r="C337" s="5">
        <f>PRRAS!K153</f>
        <v>22190</v>
      </c>
      <c r="D337" s="8">
        <v>0</v>
      </c>
      <c r="E337" s="8">
        <v>0</v>
      </c>
      <c r="F337" s="7">
        <f t="shared" si="10"/>
        <v>345051.83999999997</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56241</v>
      </c>
      <c r="C339" s="5">
        <f>PRRAS!K155</f>
        <v>35034</v>
      </c>
      <c r="D339" s="8">
        <v>0</v>
      </c>
      <c r="E339" s="8">
        <v>0</v>
      </c>
      <c r="F339" s="7">
        <f t="shared" si="10"/>
        <v>426924.42</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114555</v>
      </c>
      <c r="C342" s="5">
        <f>PRRAS!K158</f>
        <v>57224</v>
      </c>
      <c r="D342" s="8">
        <v>0</v>
      </c>
      <c r="E342" s="8">
        <v>0</v>
      </c>
      <c r="F342" s="7">
        <f t="shared" si="10"/>
        <v>780900.23</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22107</v>
      </c>
      <c r="C344" s="5">
        <f>PRRAS!K161</f>
        <v>8388</v>
      </c>
      <c r="D344" s="8">
        <v>0</v>
      </c>
      <c r="E344" s="8">
        <v>0</v>
      </c>
      <c r="F344" s="7">
        <f t="shared" si="10"/>
        <v>133368.69</v>
      </c>
      <c r="J344" s="8">
        <f t="shared" si="11"/>
        <v>0</v>
      </c>
    </row>
    <row r="345" spans="1:10" ht="12.75">
      <c r="A345" s="5">
        <f>202+PRRAS!I162</f>
        <v>344</v>
      </c>
      <c r="B345" s="5">
        <f>PRRAS!J162</f>
        <v>136741</v>
      </c>
      <c r="C345" s="5">
        <f>PRRAS!K162</f>
        <v>54284</v>
      </c>
      <c r="D345" s="8">
        <v>0</v>
      </c>
      <c r="E345" s="8">
        <v>0</v>
      </c>
      <c r="F345" s="7">
        <f t="shared" si="10"/>
        <v>843862.96</v>
      </c>
      <c r="J345" s="8">
        <f t="shared" si="11"/>
        <v>0</v>
      </c>
    </row>
    <row r="346" spans="1:10" ht="12.75">
      <c r="A346" s="5">
        <f>202+PRRAS!I163</f>
        <v>345</v>
      </c>
      <c r="B346" s="5">
        <f>PRRAS!J163</f>
        <v>150885</v>
      </c>
      <c r="C346" s="5">
        <f>PRRAS!K163</f>
        <v>59182</v>
      </c>
      <c r="D346" s="8">
        <v>0</v>
      </c>
      <c r="E346" s="8">
        <v>0</v>
      </c>
      <c r="F346" s="7">
        <f t="shared" si="10"/>
        <v>928909.05</v>
      </c>
      <c r="J346" s="8">
        <f t="shared" si="11"/>
        <v>0</v>
      </c>
    </row>
    <row r="347" spans="1:10" ht="12.75">
      <c r="A347" s="5">
        <f>202+PRRAS!I164</f>
        <v>346</v>
      </c>
      <c r="B347" s="5">
        <f>PRRAS!J164</f>
        <v>7963</v>
      </c>
      <c r="C347" s="5">
        <f>PRRAS!K164</f>
        <v>3490</v>
      </c>
      <c r="D347" s="8">
        <v>0</v>
      </c>
      <c r="E347" s="8">
        <v>0</v>
      </c>
      <c r="F347" s="7">
        <f t="shared" si="10"/>
        <v>51702.78</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HR9024070001100117725</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03545563</v>
      </c>
      <c r="I3" s="9" t="s">
        <v>1449</v>
      </c>
      <c r="J3" s="8">
        <f t="shared" si="1"/>
        <v>0</v>
      </c>
    </row>
    <row r="4" spans="1:10" ht="12.75">
      <c r="A4" s="5">
        <v>3</v>
      </c>
      <c r="B4" s="8">
        <v>0</v>
      </c>
      <c r="C4" s="8">
        <v>0</v>
      </c>
      <c r="D4" s="8">
        <v>0</v>
      </c>
      <c r="E4" s="8">
        <v>0</v>
      </c>
      <c r="F4" s="7">
        <f t="shared" si="0"/>
        <v>0</v>
      </c>
      <c r="G4" s="6" t="str">
        <f>IF(ISERROR(RefStr!C7),"-",UPPER(TRIM(RefStr!C7)))</f>
        <v>STRANKA DEMOKRATSKE AKCIJE HRVATSKE - SDA</v>
      </c>
      <c r="I4" s="9" t="s">
        <v>1450</v>
      </c>
      <c r="J4" s="8">
        <f t="shared" si="1"/>
        <v>0</v>
      </c>
    </row>
    <row r="5" spans="1:10" ht="12.75">
      <c r="A5" s="5">
        <v>4</v>
      </c>
      <c r="B5" s="8">
        <v>0</v>
      </c>
      <c r="C5" s="8">
        <v>0</v>
      </c>
      <c r="D5" s="8">
        <v>0</v>
      </c>
      <c r="E5" s="8">
        <v>0</v>
      </c>
      <c r="F5" s="7">
        <f t="shared" si="0"/>
        <v>0</v>
      </c>
      <c r="G5" s="6" t="str">
        <f>TEXT(INT(VALUE(RefStr!C9)),"00000")</f>
        <v>10000</v>
      </c>
      <c r="I5" s="9" t="s">
        <v>1451</v>
      </c>
      <c r="J5" s="8">
        <f t="shared" si="1"/>
        <v>0</v>
      </c>
    </row>
    <row r="6" spans="1:10" ht="12.75">
      <c r="A6" s="5">
        <v>5</v>
      </c>
      <c r="B6" s="8">
        <v>0</v>
      </c>
      <c r="C6" s="8">
        <v>0</v>
      </c>
      <c r="D6" s="8">
        <v>0</v>
      </c>
      <c r="E6" s="8">
        <v>0</v>
      </c>
      <c r="F6" s="7">
        <f t="shared" si="0"/>
        <v>0</v>
      </c>
      <c r="G6" s="6" t="str">
        <f>IF(ISERROR(RefStr!E9),"-",UPPER(TRIM(RefStr!E9)))</f>
        <v>ZAGREB</v>
      </c>
      <c r="I6" s="9" t="s">
        <v>1452</v>
      </c>
      <c r="J6" s="8">
        <f t="shared" si="1"/>
        <v>0</v>
      </c>
    </row>
    <row r="7" spans="1:10" ht="12.75">
      <c r="A7" s="5">
        <v>6</v>
      </c>
      <c r="B7" s="8">
        <v>0</v>
      </c>
      <c r="C7" s="8">
        <v>0</v>
      </c>
      <c r="D7" s="8">
        <v>0</v>
      </c>
      <c r="E7" s="8">
        <v>0</v>
      </c>
      <c r="F7" s="7">
        <f t="shared" si="0"/>
        <v>0</v>
      </c>
      <c r="G7" s="6" t="str">
        <f>IF(ISERROR(RefStr!C11),"-",(TRIM(RefStr!C11)))</f>
        <v>MANDALIČINA 17</v>
      </c>
      <c r="I7" s="9" t="s">
        <v>1453</v>
      </c>
      <c r="J7" s="8">
        <f t="shared" si="1"/>
        <v>0</v>
      </c>
    </row>
    <row r="8" spans="1:10" ht="12.75">
      <c r="A8" s="5">
        <v>7</v>
      </c>
      <c r="B8" s="8">
        <v>0</v>
      </c>
      <c r="C8" s="8">
        <v>0</v>
      </c>
      <c r="D8" s="8">
        <v>0</v>
      </c>
      <c r="E8" s="8">
        <v>0</v>
      </c>
      <c r="F8" s="7">
        <f t="shared" si="0"/>
        <v>0</v>
      </c>
      <c r="G8" s="6" t="str">
        <f>TEXT(INT(VALUE(RefStr!C15)),"0000")</f>
        <v>9492</v>
      </c>
      <c r="I8" s="9" t="s">
        <v>1454</v>
      </c>
      <c r="J8" s="8">
        <f t="shared" si="1"/>
        <v>0</v>
      </c>
    </row>
    <row r="9" spans="1:10" ht="12.75">
      <c r="A9" s="5">
        <v>8</v>
      </c>
      <c r="B9" s="8">
        <v>0</v>
      </c>
      <c r="C9" s="8">
        <v>0</v>
      </c>
      <c r="D9" s="8">
        <v>0</v>
      </c>
      <c r="E9" s="8">
        <v>0</v>
      </c>
      <c r="F9" s="7">
        <f t="shared" si="0"/>
        <v>0</v>
      </c>
      <c r="G9" s="6" t="str">
        <f>IF(RefStr!J17&lt;&gt;"",TEXT(INT(VALUE(RefStr!J17)),"00"),"00")</f>
        <v>21</v>
      </c>
      <c r="I9" s="9" t="s">
        <v>1455</v>
      </c>
      <c r="J9" s="8">
        <f t="shared" si="1"/>
        <v>0</v>
      </c>
    </row>
    <row r="10" spans="1:10" ht="12.75">
      <c r="A10" s="5">
        <v>9</v>
      </c>
      <c r="B10" s="8">
        <v>0</v>
      </c>
      <c r="C10" s="8">
        <v>0</v>
      </c>
      <c r="D10" s="8">
        <v>0</v>
      </c>
      <c r="E10" s="8">
        <v>0</v>
      </c>
      <c r="F10" s="7">
        <f t="shared" si="0"/>
        <v>0</v>
      </c>
      <c r="G10" s="6" t="str">
        <f>TEXT(INT(VALUE(RefStr!C17)),"000")</f>
        <v>133</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MIRSAD SREBRENIKOVIĆ</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MELIKA TESKEREDŽIĆ</v>
      </c>
      <c r="I20" s="9" t="s">
        <v>2156</v>
      </c>
      <c r="J20" s="8">
        <f t="shared" si="1"/>
        <v>0</v>
      </c>
    </row>
    <row r="21" spans="1:10" ht="12.75">
      <c r="A21" s="5">
        <v>20</v>
      </c>
      <c r="B21" s="8">
        <v>0</v>
      </c>
      <c r="C21" s="8">
        <v>0</v>
      </c>
      <c r="D21" s="8">
        <v>0</v>
      </c>
      <c r="E21" s="8">
        <v>0</v>
      </c>
      <c r="F21" s="7">
        <f t="shared" si="0"/>
        <v>0</v>
      </c>
      <c r="G21" s="6" t="str">
        <f>IF(ISERROR(RefStr!D45),"-",UPPER(TRIM(RefStr!D45)))</f>
        <v>0912121140</v>
      </c>
      <c r="I21" s="9" t="s">
        <v>2157</v>
      </c>
      <c r="J21" s="8">
        <f t="shared" si="1"/>
        <v>0</v>
      </c>
    </row>
    <row r="22" spans="1:10" ht="12.75">
      <c r="A22" s="5">
        <v>21</v>
      </c>
      <c r="B22" s="8">
        <v>0</v>
      </c>
      <c r="C22" s="8">
        <v>0</v>
      </c>
      <c r="D22" s="8">
        <v>0</v>
      </c>
      <c r="E22" s="8">
        <v>0</v>
      </c>
      <c r="F22" s="7">
        <f t="shared" si="0"/>
        <v>0</v>
      </c>
      <c r="G22" s="6">
        <f>IF(ISERROR(RefStr!D47),"-",UPPER(TRIM(RefStr!D47)))</f>
      </c>
      <c r="I22" s="11" t="s">
        <v>2158</v>
      </c>
      <c r="J22" s="8">
        <f t="shared" si="1"/>
        <v>0</v>
      </c>
    </row>
    <row r="23" spans="1:10" ht="12.75">
      <c r="A23" s="5">
        <v>22</v>
      </c>
      <c r="B23" s="8">
        <v>0</v>
      </c>
      <c r="C23" s="8">
        <v>0</v>
      </c>
      <c r="D23" s="8">
        <v>0</v>
      </c>
      <c r="E23" s="8">
        <v>0</v>
      </c>
      <c r="F23" s="7">
        <f t="shared" si="0"/>
        <v>0</v>
      </c>
      <c r="G23" s="6" t="str">
        <f>IF(ISERROR(RefStr!D49),"-",LOWER(TRIM(RefStr!D49)))</f>
        <v>melika.septaconvgmail.com</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2018</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06</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19621827951</v>
      </c>
      <c r="I38" s="9" t="s">
        <v>2255</v>
      </c>
      <c r="J38" s="8">
        <f t="shared" si="3"/>
        <v>0</v>
      </c>
    </row>
    <row r="39" spans="1:10" ht="12.75">
      <c r="A39" s="5">
        <v>38</v>
      </c>
      <c r="B39" s="8">
        <v>0</v>
      </c>
      <c r="C39" s="8">
        <v>0</v>
      </c>
      <c r="D39" s="8">
        <v>0</v>
      </c>
      <c r="E39" s="8">
        <v>0</v>
      </c>
      <c r="F39" s="7">
        <f t="shared" si="2"/>
        <v>0</v>
      </c>
      <c r="G39" s="6" t="str">
        <f>TEXT(INT(VALUE(RefStr!J9)),"00000")</f>
        <v>145110</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20180101</v>
      </c>
      <c r="I41" s="9" t="s">
        <v>1063</v>
      </c>
      <c r="J41" s="8">
        <f t="shared" si="3"/>
        <v>0</v>
      </c>
    </row>
    <row r="42" spans="1:10" ht="12.75">
      <c r="A42" s="5">
        <v>41</v>
      </c>
      <c r="B42" s="8">
        <v>0</v>
      </c>
      <c r="C42" s="8">
        <v>0</v>
      </c>
      <c r="D42" s="8">
        <v>0</v>
      </c>
      <c r="E42" s="8">
        <v>0</v>
      </c>
      <c r="F42" s="7">
        <f t="shared" si="2"/>
        <v>0</v>
      </c>
      <c r="G42" s="6" t="str">
        <f>IF(RefStr!G5&lt;&gt;"",TEXT(RefStr!G5,"YYYYMMDD"),"")</f>
        <v>20180630</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2524617.3899999997</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HR9024070001100117725</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03545563</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STRANKA DEMOKRATSKE AKCIJE HRVATSKE - SDA</v>
      </c>
      <c r="I4" s="9" t="s">
        <v>1450</v>
      </c>
      <c r="J4" s="8">
        <f t="shared" si="1"/>
        <v>0</v>
      </c>
    </row>
    <row r="5" spans="1:10" ht="12.75">
      <c r="A5" s="5">
        <f>GPRIZNPF!I22</f>
        <v>4</v>
      </c>
      <c r="B5" s="8">
        <f>GPRIZNPF!J22</f>
        <v>0</v>
      </c>
      <c r="C5" s="8">
        <f>GPRIZNPF!K22</f>
        <v>0</v>
      </c>
      <c r="D5" s="8">
        <v>0</v>
      </c>
      <c r="E5" s="8">
        <v>0</v>
      </c>
      <c r="F5" s="7">
        <f t="shared" si="0"/>
        <v>0</v>
      </c>
      <c r="G5" s="6" t="str">
        <f>TEXT(INT(VALUE(RefStr!C9)),"00000")</f>
        <v>10000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1452</v>
      </c>
      <c r="J6" s="8">
        <f t="shared" si="1"/>
        <v>0</v>
      </c>
    </row>
    <row r="7" spans="1:10" ht="12.75">
      <c r="A7" s="5">
        <f>GPRIZNPF!I24</f>
        <v>6</v>
      </c>
      <c r="B7" s="8">
        <f>GPRIZNPF!J24</f>
        <v>0</v>
      </c>
      <c r="C7" s="8">
        <f>GPRIZNPF!K24</f>
        <v>0</v>
      </c>
      <c r="D7" s="8">
        <v>0</v>
      </c>
      <c r="E7" s="8">
        <v>0</v>
      </c>
      <c r="F7" s="7">
        <f t="shared" si="0"/>
        <v>0</v>
      </c>
      <c r="G7" s="6" t="str">
        <f>IF(ISERROR(RefStr!C11),"-",(TRIM(RefStr!C11)))</f>
        <v>MANDALIČINA 17</v>
      </c>
      <c r="I7" s="9" t="s">
        <v>1453</v>
      </c>
      <c r="J7" s="8">
        <f t="shared" si="1"/>
        <v>0</v>
      </c>
    </row>
    <row r="8" spans="1:10" ht="12.75">
      <c r="A8" s="5">
        <f>GPRIZNPF!I25</f>
        <v>7</v>
      </c>
      <c r="B8" s="8">
        <f>GPRIZNPF!J25</f>
        <v>0</v>
      </c>
      <c r="C8" s="8">
        <f>GPRIZNPF!K25</f>
        <v>0</v>
      </c>
      <c r="D8" s="8">
        <v>0</v>
      </c>
      <c r="E8" s="8">
        <v>0</v>
      </c>
      <c r="F8" s="7">
        <f t="shared" si="0"/>
        <v>0</v>
      </c>
      <c r="G8" s="6" t="str">
        <f>TEXT(INT(VALUE(RefStr!C15)),"0000")</f>
        <v>9492</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1455</v>
      </c>
      <c r="J9" s="8">
        <f t="shared" si="1"/>
        <v>0</v>
      </c>
    </row>
    <row r="10" spans="1:10" ht="12.75">
      <c r="A10" s="5">
        <f>GPRIZNPF!I27</f>
        <v>9</v>
      </c>
      <c r="B10" s="8">
        <f>GPRIZNPF!J27</f>
        <v>0</v>
      </c>
      <c r="C10" s="8">
        <f>GPRIZNPF!K27</f>
        <v>0</v>
      </c>
      <c r="D10" s="8">
        <v>0</v>
      </c>
      <c r="E10" s="8">
        <v>0</v>
      </c>
      <c r="F10" s="7">
        <f t="shared" si="0"/>
        <v>0</v>
      </c>
      <c r="G10" s="6" t="str">
        <f>TEXT(INT(VALUE(RefStr!C17)),"000")</f>
        <v>133</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MIRSAD SREBRENIKOVIĆ</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MELIKA TESKEREDŽIĆ</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0912121140</v>
      </c>
      <c r="I21" s="9" t="s">
        <v>2157</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melika.septaconvgmail.com</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2018</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06</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19621827951</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145110</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1063</v>
      </c>
      <c r="J41" s="8">
        <f t="shared" si="1"/>
        <v>0</v>
      </c>
    </row>
    <row r="42" spans="7:9" ht="12.75">
      <c r="G42" s="6" t="str">
        <f>IF(RefStr!G5&lt;&gt;"",TEXT(RefStr!G5,"YYYYMMDD"),"")</f>
        <v>20180630</v>
      </c>
      <c r="I42" s="9" t="s">
        <v>1064</v>
      </c>
    </row>
    <row r="43" spans="7:9" ht="12.75">
      <c r="G43" s="234">
        <f>IF(RefStr!N1=707,PraviPod707!G27+PraviPod709!G27+PraviPod710!G27+SUM(PraviPod708!F2:F203),SUM(PraviPod708!G27)+PraviPod709!G27+PraviPod710!G27)</f>
        <v>2524617.3899999997</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5" activePane="bottomLeft" state="frozen"/>
      <selection pane="topLeft" activeCell="A1" sqref="A1"/>
      <selection pane="bottomLeft" activeCell="I48" sqref="I48"/>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707</v>
      </c>
    </row>
    <row r="2" spans="2:10" ht="8.25" customHeight="1">
      <c r="B2" s="17"/>
      <c r="C2" s="18"/>
      <c r="D2" s="18"/>
      <c r="E2" s="18"/>
      <c r="F2" s="18"/>
      <c r="G2" s="18"/>
      <c r="H2" s="19"/>
      <c r="I2" s="18"/>
      <c r="J2" s="245"/>
    </row>
    <row r="3" spans="2:16" ht="32.25" customHeight="1">
      <c r="B3" s="20"/>
      <c r="C3" s="20"/>
      <c r="D3" s="20"/>
      <c r="F3" s="20"/>
      <c r="G3" s="20"/>
      <c r="H3" s="20"/>
      <c r="I3" s="358" t="s">
        <v>1811</v>
      </c>
      <c r="J3" s="359"/>
      <c r="N3" s="235" t="s">
        <v>1913</v>
      </c>
      <c r="O3" s="235" t="s">
        <v>969</v>
      </c>
      <c r="P3" s="235" t="s">
        <v>1914</v>
      </c>
    </row>
    <row r="4" spans="2:16" ht="24.75" customHeight="1">
      <c r="B4" s="366" t="s">
        <v>1246</v>
      </c>
      <c r="C4" s="366"/>
      <c r="D4" s="366"/>
      <c r="E4" s="366"/>
      <c r="F4" s="366"/>
      <c r="G4" s="366"/>
      <c r="H4" s="366"/>
      <c r="I4" s="366"/>
      <c r="J4" s="249"/>
      <c r="M4" s="241" t="s">
        <v>1911</v>
      </c>
      <c r="N4" s="240">
        <f>IF(AND(J19="DA",OR(RIGHT(J15,2)="06",RIGHT(J15,2)="12")),1,0)</f>
        <v>1</v>
      </c>
      <c r="O4" s="240">
        <f>IF(AND(J19="DA",RIGHT(J15,2)="12"),1,0)</f>
        <v>0</v>
      </c>
      <c r="P4" s="240">
        <f>IF(AND(J19="NE",RIGHT(J15,2)="12"),1,0)</f>
        <v>0</v>
      </c>
    </row>
    <row r="5" spans="2:16" ht="18.75" customHeight="1">
      <c r="B5" s="250"/>
      <c r="C5" s="367" t="s">
        <v>2814</v>
      </c>
      <c r="D5" s="368"/>
      <c r="E5" s="263">
        <v>43101</v>
      </c>
      <c r="F5" s="250" t="s">
        <v>2813</v>
      </c>
      <c r="G5" s="263">
        <v>43281</v>
      </c>
      <c r="H5" s="251"/>
      <c r="I5" s="251"/>
      <c r="J5" s="252"/>
      <c r="M5" s="241" t="s">
        <v>1912</v>
      </c>
      <c r="N5" s="240">
        <f>IF(MAX(PRRAS!J19:K180)&gt;0,1,0)</f>
        <v>1</v>
      </c>
      <c r="O5" s="240">
        <f>IF(MAX(BIL!J19:K222)&gt;1,1,0)</f>
        <v>0</v>
      </c>
      <c r="P5" s="240">
        <f>IF(MAX(GPRIZNPF!J19:K60)&gt;0,1,0)</f>
        <v>0</v>
      </c>
    </row>
    <row r="6" spans="2:10" ht="15" customHeight="1">
      <c r="B6" s="45"/>
      <c r="C6" s="45"/>
      <c r="D6" s="45"/>
      <c r="E6" s="45"/>
      <c r="F6" s="45"/>
      <c r="G6" s="45"/>
      <c r="H6" s="47"/>
      <c r="I6" s="47"/>
      <c r="J6" s="47"/>
    </row>
    <row r="7" spans="2:10" ht="15" customHeight="1">
      <c r="B7" s="96" t="s">
        <v>1628</v>
      </c>
      <c r="C7" s="360" t="s">
        <v>3059</v>
      </c>
      <c r="D7" s="361"/>
      <c r="E7" s="361"/>
      <c r="F7" s="361"/>
      <c r="G7" s="361"/>
      <c r="H7" s="361"/>
      <c r="I7" s="361"/>
      <c r="J7" s="334"/>
    </row>
    <row r="8" spans="2:10" ht="4.5" customHeight="1">
      <c r="B8" s="46"/>
      <c r="C8" s="94"/>
      <c r="D8" s="113"/>
      <c r="E8" s="109"/>
      <c r="F8" s="109"/>
      <c r="G8" s="109"/>
      <c r="H8" s="109"/>
      <c r="I8" s="109"/>
      <c r="J8" s="109"/>
    </row>
    <row r="9" spans="2:10" ht="15" customHeight="1">
      <c r="B9" s="96" t="s">
        <v>2983</v>
      </c>
      <c r="C9" s="77">
        <v>10000</v>
      </c>
      <c r="D9" s="96" t="s">
        <v>2986</v>
      </c>
      <c r="E9" s="360" t="s">
        <v>3060</v>
      </c>
      <c r="F9" s="364"/>
      <c r="G9" s="364"/>
      <c r="H9" s="365"/>
      <c r="I9" s="116" t="s">
        <v>501</v>
      </c>
      <c r="J9" s="75">
        <v>145110</v>
      </c>
    </row>
    <row r="10" spans="2:10" ht="4.5" customHeight="1">
      <c r="B10" s="46"/>
      <c r="C10" s="46"/>
      <c r="D10" s="112"/>
      <c r="E10" s="110"/>
      <c r="F10" s="110"/>
      <c r="G10" s="110"/>
      <c r="H10" s="110"/>
      <c r="I10" s="110"/>
      <c r="J10" s="111"/>
    </row>
    <row r="11" spans="2:11" ht="15" customHeight="1">
      <c r="B11" s="96" t="s">
        <v>1629</v>
      </c>
      <c r="C11" s="360" t="s">
        <v>3061</v>
      </c>
      <c r="D11" s="362"/>
      <c r="E11" s="362"/>
      <c r="F11" s="362"/>
      <c r="G11" s="362"/>
      <c r="H11" s="363"/>
      <c r="I11" s="117" t="s">
        <v>1871</v>
      </c>
      <c r="J11" s="42" t="s">
        <v>3063</v>
      </c>
      <c r="K11" s="111"/>
    </row>
    <row r="12" spans="2:10" ht="4.5" customHeight="1">
      <c r="B12" s="46"/>
      <c r="C12" s="46"/>
      <c r="D12" s="112"/>
      <c r="E12" s="110"/>
      <c r="F12" s="110"/>
      <c r="G12" s="110"/>
      <c r="H12" s="110"/>
      <c r="I12" s="110"/>
      <c r="J12" s="111"/>
    </row>
    <row r="13" spans="2:10" ht="15" customHeight="1">
      <c r="B13" s="96" t="s">
        <v>2213</v>
      </c>
      <c r="C13" s="337" t="s">
        <v>3062</v>
      </c>
      <c r="D13" s="338"/>
      <c r="E13" s="339"/>
      <c r="G13" s="3"/>
      <c r="H13" s="47"/>
      <c r="I13" s="116" t="s">
        <v>502</v>
      </c>
      <c r="J13" s="74">
        <v>19621827951</v>
      </c>
    </row>
    <row r="14" spans="2:10" ht="4.5" customHeight="1">
      <c r="B14" s="46"/>
      <c r="C14" s="46"/>
      <c r="D14" s="112"/>
      <c r="E14" s="110"/>
      <c r="F14" s="110"/>
      <c r="G14" s="110"/>
      <c r="H14" s="110"/>
      <c r="I14" s="110"/>
      <c r="J14" s="111"/>
    </row>
    <row r="15" spans="2:10" ht="15" customHeight="1">
      <c r="B15" s="117" t="s">
        <v>1631</v>
      </c>
      <c r="C15" s="42" t="s">
        <v>1999</v>
      </c>
      <c r="D15" s="351" t="str">
        <f>IF(C15&lt;&gt;"",LOOKUP(C15,T23:T640,U23:U640),"")</f>
        <v>Djelatnosti političkih organizacija</v>
      </c>
      <c r="E15" s="352"/>
      <c r="F15" s="352"/>
      <c r="G15" s="352"/>
      <c r="H15" s="352"/>
      <c r="I15" s="117" t="s">
        <v>1248</v>
      </c>
      <c r="J15" s="284" t="s">
        <v>133</v>
      </c>
    </row>
    <row r="16" spans="4:8" ht="4.5" customHeight="1">
      <c r="D16" s="3"/>
      <c r="E16" s="114"/>
      <c r="F16" s="48"/>
      <c r="G16" s="115"/>
      <c r="H16" s="3"/>
    </row>
    <row r="17" spans="2:10" ht="15" customHeight="1">
      <c r="B17" s="224" t="s">
        <v>1249</v>
      </c>
      <c r="C17" s="76">
        <v>133</v>
      </c>
      <c r="D17" s="351" t="str">
        <f>IF(C17&lt;&gt;"","Grad/općina: "&amp;LOOKUP(C17,M23:M580,N23:N580),"")</f>
        <v>Grad/općina: GRAD ZAGREB</v>
      </c>
      <c r="E17" s="352"/>
      <c r="F17" s="352"/>
      <c r="G17" s="352"/>
      <c r="H17" s="352"/>
      <c r="I17" s="116" t="s">
        <v>1630</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49" t="s">
        <v>2215</v>
      </c>
      <c r="G19" s="350"/>
      <c r="H19" s="350"/>
      <c r="I19" s="350"/>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71" t="s">
        <v>1872</v>
      </c>
      <c r="H21" s="372"/>
      <c r="I21" s="369">
        <f>IF(RefStr!N1=707,PraviPod707!G27+PraviPod709!G27+PraviPod710!G27+SUM(PraviPod708!F2:F203),SUM(PraviPod708!G27)+PraviPod709!G27+PraviPod710!G27)</f>
        <v>2524617.3899999997</v>
      </c>
      <c r="J21" s="370"/>
    </row>
    <row r="22" spans="2:10" ht="4.5" customHeight="1">
      <c r="B22" s="23"/>
      <c r="C22" s="23"/>
      <c r="D22" s="23"/>
      <c r="E22" s="23"/>
      <c r="F22" s="23"/>
      <c r="G22" s="23"/>
      <c r="H22" s="23"/>
      <c r="I22" s="23"/>
      <c r="J22" s="23"/>
    </row>
    <row r="23" spans="2:21" ht="36" customHeight="1">
      <c r="B23" s="330" t="s">
        <v>1250</v>
      </c>
      <c r="C23" s="330"/>
      <c r="D23" s="330"/>
      <c r="E23" s="330"/>
      <c r="F23" s="330"/>
      <c r="G23" s="330"/>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42" t="str">
        <f>BIL!C19</f>
        <v>IMOVINA (AOP 002+074)</v>
      </c>
      <c r="C24" s="343">
        <f>BIL!D19</f>
        <v>0</v>
      </c>
      <c r="D24" s="343">
        <f>BIL!E19</f>
        <v>0</v>
      </c>
      <c r="E24" s="343">
        <f>BIL!F19</f>
        <v>0</v>
      </c>
      <c r="F24" s="343">
        <f>BIL!G19</f>
        <v>0</v>
      </c>
      <c r="G24" s="343">
        <f>BIL!H19</f>
        <v>0</v>
      </c>
      <c r="H24" s="211">
        <f>BIL!I19</f>
        <v>1</v>
      </c>
      <c r="I24" s="213">
        <f>BIL!J19</f>
        <v>0</v>
      </c>
      <c r="J24" s="213">
        <f>BIL!K19</f>
        <v>0</v>
      </c>
      <c r="M24" s="31">
        <v>2</v>
      </c>
      <c r="N24" s="32" t="s">
        <v>1486</v>
      </c>
      <c r="O24" s="33">
        <v>14</v>
      </c>
      <c r="P24" s="27"/>
      <c r="Q24" s="34" t="s">
        <v>2316</v>
      </c>
      <c r="R24" s="28" t="s">
        <v>2317</v>
      </c>
      <c r="S24" s="27"/>
      <c r="T24" s="35" t="s">
        <v>2964</v>
      </c>
      <c r="U24" s="35" t="s">
        <v>3053</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0</v>
      </c>
      <c r="J25" s="216">
        <f>BIL!K164</f>
        <v>0</v>
      </c>
      <c r="M25" s="31">
        <v>3</v>
      </c>
      <c r="N25" s="32" t="s">
        <v>1834</v>
      </c>
      <c r="O25" s="33">
        <v>16</v>
      </c>
      <c r="P25" s="27"/>
      <c r="Q25" s="34" t="s">
        <v>133</v>
      </c>
      <c r="R25" s="27" t="s">
        <v>134</v>
      </c>
      <c r="S25" s="27"/>
      <c r="T25" s="35" t="s">
        <v>3054</v>
      </c>
      <c r="U25" s="35" t="s">
        <v>3055</v>
      </c>
    </row>
    <row r="26" spans="2:21" ht="36">
      <c r="B26" s="330" t="s">
        <v>1254</v>
      </c>
      <c r="C26" s="330"/>
      <c r="D26" s="330"/>
      <c r="E26" s="330"/>
      <c r="F26" s="330"/>
      <c r="G26" s="330"/>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144975</v>
      </c>
      <c r="J27" s="213">
        <f>PRRAS!K19</f>
        <v>89989</v>
      </c>
      <c r="M27" s="31">
        <v>5</v>
      </c>
      <c r="N27" s="32" t="s">
        <v>71</v>
      </c>
      <c r="O27" s="33">
        <v>18</v>
      </c>
      <c r="P27" s="27"/>
      <c r="Q27" s="27"/>
      <c r="R27" s="27"/>
      <c r="S27" s="27"/>
      <c r="T27" s="35" t="s">
        <v>3058</v>
      </c>
      <c r="U27" s="35" t="s">
        <v>987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86661</v>
      </c>
      <c r="J28" s="215">
        <f>PRRAS!K152</f>
        <v>67799</v>
      </c>
      <c r="M28" s="31">
        <v>6</v>
      </c>
      <c r="N28" s="32" t="s">
        <v>72</v>
      </c>
      <c r="O28" s="33">
        <v>18</v>
      </c>
      <c r="P28" s="27"/>
      <c r="Q28" s="27"/>
      <c r="R28" s="27"/>
      <c r="S28" s="27"/>
      <c r="T28" s="35" t="s">
        <v>988</v>
      </c>
      <c r="U28" s="35" t="s">
        <v>989</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114555</v>
      </c>
      <c r="J29" s="215">
        <f>PRRAS!K158</f>
        <v>57224</v>
      </c>
      <c r="M29" s="31">
        <v>7</v>
      </c>
      <c r="N29" s="32" t="s">
        <v>877</v>
      </c>
      <c r="O29" s="33">
        <v>4</v>
      </c>
      <c r="P29" s="27"/>
      <c r="Q29" s="27"/>
      <c r="R29" s="27"/>
      <c r="S29" s="27"/>
      <c r="T29" s="35" t="s">
        <v>990</v>
      </c>
      <c r="U29" s="35" t="s">
        <v>991</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0</v>
      </c>
      <c r="J30" s="215">
        <f>PRRAS!K159</f>
        <v>0</v>
      </c>
      <c r="M30" s="31">
        <v>8</v>
      </c>
      <c r="N30" s="32" t="s">
        <v>1576</v>
      </c>
      <c r="O30" s="33">
        <v>8</v>
      </c>
      <c r="P30" s="27"/>
      <c r="Q30" s="27"/>
      <c r="R30" s="27"/>
      <c r="S30" s="27"/>
      <c r="T30" s="35" t="s">
        <v>992</v>
      </c>
      <c r="U30" s="35" t="s">
        <v>993</v>
      </c>
    </row>
    <row r="31" spans="2:21" ht="30" hidden="1">
      <c r="B31" s="330" t="s">
        <v>1256</v>
      </c>
      <c r="C31" s="330"/>
      <c r="D31" s="330"/>
      <c r="E31" s="330"/>
      <c r="F31" s="330"/>
      <c r="G31" s="330"/>
      <c r="H31" s="222" t="s">
        <v>2984</v>
      </c>
      <c r="I31" s="217" t="s">
        <v>1255</v>
      </c>
      <c r="J31" s="218" t="s">
        <v>2583</v>
      </c>
      <c r="M31" s="31">
        <v>9</v>
      </c>
      <c r="N31" s="32" t="s">
        <v>1886</v>
      </c>
      <c r="O31" s="33">
        <v>17</v>
      </c>
      <c r="P31" s="27"/>
      <c r="Q31" s="27"/>
      <c r="R31" s="27"/>
      <c r="S31" s="27"/>
      <c r="T31" s="35" t="s">
        <v>994</v>
      </c>
      <c r="U31" s="35" t="s">
        <v>995</v>
      </c>
    </row>
    <row r="32" spans="2:21" ht="18" customHeight="1" hidden="1">
      <c r="B32" s="346"/>
      <c r="C32" s="343"/>
      <c r="D32" s="343"/>
      <c r="E32" s="343"/>
      <c r="F32" s="343"/>
      <c r="G32" s="343"/>
      <c r="H32" s="211"/>
      <c r="I32" s="213"/>
      <c r="J32" s="213"/>
      <c r="M32" s="31">
        <v>10</v>
      </c>
      <c r="N32" s="32" t="s">
        <v>2264</v>
      </c>
      <c r="O32" s="33">
        <v>12</v>
      </c>
      <c r="P32" s="27"/>
      <c r="Q32" s="27"/>
      <c r="R32" s="27"/>
      <c r="S32" s="27"/>
      <c r="T32" s="35" t="s">
        <v>996</v>
      </c>
      <c r="U32" s="35" t="s">
        <v>997</v>
      </c>
    </row>
    <row r="33" spans="2:21" ht="18" customHeight="1" hidden="1">
      <c r="B33" s="328"/>
      <c r="C33" s="329"/>
      <c r="D33" s="329"/>
      <c r="E33" s="329"/>
      <c r="F33" s="329"/>
      <c r="G33" s="329"/>
      <c r="H33" s="212"/>
      <c r="I33" s="216"/>
      <c r="J33" s="216"/>
      <c r="M33" s="31">
        <v>11</v>
      </c>
      <c r="N33" s="32" t="s">
        <v>1168</v>
      </c>
      <c r="O33" s="33">
        <v>2</v>
      </c>
      <c r="P33" s="27"/>
      <c r="Q33" s="27">
        <v>1</v>
      </c>
      <c r="R33" s="27" t="s">
        <v>2183</v>
      </c>
      <c r="S33" s="27"/>
      <c r="T33" s="35" t="s">
        <v>998</v>
      </c>
      <c r="U33" s="35" t="s">
        <v>999</v>
      </c>
    </row>
    <row r="34" spans="2:21" ht="36">
      <c r="B34" s="330" t="s">
        <v>1257</v>
      </c>
      <c r="C34" s="330"/>
      <c r="D34" s="330"/>
      <c r="E34" s="330"/>
      <c r="F34" s="330"/>
      <c r="G34" s="330"/>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36" t="s">
        <v>1260</v>
      </c>
      <c r="C39" s="336"/>
      <c r="D39" s="333" t="s">
        <v>3064</v>
      </c>
      <c r="E39" s="340"/>
      <c r="F39" s="341"/>
      <c r="G39" s="25"/>
      <c r="H39" s="357" t="s">
        <v>1897</v>
      </c>
      <c r="I39" s="357"/>
      <c r="J39" s="357"/>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36" t="s">
        <v>1261</v>
      </c>
      <c r="C41" s="336"/>
      <c r="D41" s="347">
        <v>43306</v>
      </c>
      <c r="E41" s="348"/>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36" t="s">
        <v>246</v>
      </c>
      <c r="C43" s="336"/>
      <c r="D43" s="333" t="s">
        <v>3065</v>
      </c>
      <c r="E43" s="340"/>
      <c r="F43" s="341"/>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36" t="s">
        <v>2965</v>
      </c>
      <c r="C45" s="336"/>
      <c r="D45" s="333" t="s">
        <v>3066</v>
      </c>
      <c r="E45" s="33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36" t="s">
        <v>1658</v>
      </c>
      <c r="C47" s="336"/>
      <c r="D47" s="333"/>
      <c r="E47" s="334"/>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36" t="s">
        <v>248</v>
      </c>
      <c r="C49" s="355"/>
      <c r="D49" s="333" t="s">
        <v>3067</v>
      </c>
      <c r="E49" s="340"/>
      <c r="F49" s="341"/>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56" t="s">
        <v>1829</v>
      </c>
      <c r="J51" s="356"/>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3" t="str">
        <f>"Verzija Excel datoteke: "&amp;MID(PraviPod707!G30,1,1)&amp;"."&amp;MID(PraviPod707!G30,2,1)&amp;"."&amp;MID(PraviPod707!G30,3,1)&amp;"."</f>
        <v>Verzija Excel datoteke: 5.0.7.</v>
      </c>
      <c r="C53" s="354"/>
      <c r="H53" s="20"/>
      <c r="I53" s="356" t="s">
        <v>1830</v>
      </c>
      <c r="J53" s="356"/>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1">
      <pane ySplit="1" topLeftCell="A145" activePane="bottomLeft" state="frozen"/>
      <selection pane="topLeft" activeCell="A1" sqref="A1"/>
      <selection pane="bottomLeft" activeCell="K119" sqref="K11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707</v>
      </c>
      <c r="C3" s="386"/>
      <c r="D3" s="132"/>
      <c r="E3" s="132"/>
      <c r="F3" s="108"/>
      <c r="G3" s="108"/>
      <c r="H3" s="108"/>
      <c r="I3" s="108"/>
      <c r="J3" s="108"/>
      <c r="K3" s="387" t="s">
        <v>1915</v>
      </c>
      <c r="L3" s="388"/>
    </row>
    <row r="4" spans="2:12" ht="30" customHeight="1">
      <c r="B4" s="380" t="s">
        <v>1603</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01.01.2018. do 30.06.2018.</v>
      </c>
      <c r="C6" s="383"/>
      <c r="D6" s="383"/>
      <c r="E6" s="383"/>
      <c r="F6" s="383"/>
      <c r="G6" s="383"/>
      <c r="H6" s="383"/>
      <c r="I6" s="383"/>
      <c r="J6" s="383"/>
      <c r="K6" s="383"/>
      <c r="L6" s="383"/>
      <c r="P6" s="266" t="s">
        <v>478</v>
      </c>
    </row>
    <row r="7" spans="2:16" s="118" customFormat="1" ht="18" customHeight="1" thickBot="1">
      <c r="B7" s="389" t="s">
        <v>1628</v>
      </c>
      <c r="C7" s="390"/>
      <c r="D7" s="391" t="str">
        <f>IF(RefStr!N4=1,IF(RefStr!C7&lt;&gt;"",RefStr!C7,""),"")</f>
        <v>STRANKA DEMOKRATSKE AKCIJE HRVATSKE - SDA</v>
      </c>
      <c r="E7" s="392"/>
      <c r="F7" s="392"/>
      <c r="G7" s="392"/>
      <c r="H7" s="392"/>
      <c r="I7" s="392"/>
      <c r="J7" s="392"/>
      <c r="K7" s="392"/>
      <c r="L7" s="392"/>
      <c r="P7" s="27" t="s">
        <v>202</v>
      </c>
    </row>
    <row r="8" spans="2:12" s="118" customFormat="1" ht="18" customHeight="1" thickBot="1">
      <c r="B8" s="389" t="s">
        <v>2983</v>
      </c>
      <c r="C8" s="389"/>
      <c r="D8" s="231">
        <f>IF(RefStr!N4=1,IF(RefStr!C9&lt;&gt;"",RefStr!C9,""),"")</f>
        <v>10000</v>
      </c>
      <c r="E8" s="121"/>
      <c r="F8" s="128" t="s">
        <v>2986</v>
      </c>
      <c r="G8" s="393" t="str">
        <f>IF(RefStr!N4=1,IF(RefStr!E9&lt;&gt;"",RefStr!E9,""),"")</f>
        <v>ZAGREB</v>
      </c>
      <c r="H8" s="394"/>
      <c r="I8" s="394"/>
      <c r="J8" s="394"/>
      <c r="K8" s="394"/>
      <c r="L8" s="394"/>
    </row>
    <row r="9" spans="2:12" s="118" customFormat="1" ht="18" customHeight="1" thickBot="1">
      <c r="B9" s="389" t="s">
        <v>1629</v>
      </c>
      <c r="C9" s="389"/>
      <c r="D9" s="393" t="str">
        <f>IF(RefStr!N4=1,IF(RefStr!C11&lt;&gt;"",RefStr!C11,""),"")</f>
        <v>MANDALIČINA 17</v>
      </c>
      <c r="E9" s="393"/>
      <c r="F9" s="393"/>
      <c r="G9" s="393"/>
      <c r="H9" s="393"/>
      <c r="I9" s="393"/>
      <c r="J9" s="393"/>
      <c r="K9" s="393"/>
      <c r="L9" s="393"/>
    </row>
    <row r="10" spans="2:12" s="118" customFormat="1" ht="18" customHeight="1" thickBot="1">
      <c r="B10" s="389" t="s">
        <v>2213</v>
      </c>
      <c r="C10" s="389" t="s">
        <v>1247</v>
      </c>
      <c r="D10" s="398" t="str">
        <f>IF(RefStr!N4=1,IF(RefStr!C13&lt;&gt;"",RefStr!C13,""),"")</f>
        <v>HR9024070001100117725</v>
      </c>
      <c r="E10" s="399"/>
      <c r="F10" s="399"/>
      <c r="G10" s="122"/>
      <c r="H10" s="122"/>
      <c r="I10" s="136"/>
      <c r="J10" s="128" t="s">
        <v>501</v>
      </c>
      <c r="K10" s="227">
        <f>IF(RefStr!N4=1,IF(RefStr!J9&lt;&gt;"",RefStr!J9,""),"")</f>
        <v>145110</v>
      </c>
      <c r="L10" s="136"/>
    </row>
    <row r="11" spans="2:12" s="118" customFormat="1" ht="18" customHeight="1" thickBot="1">
      <c r="B11" s="402" t="s">
        <v>1631</v>
      </c>
      <c r="C11" s="403"/>
      <c r="D11" s="120" t="str">
        <f>IF(RefStr!N4=1,IF(RefStr!C15&lt;&gt;"",RefStr!C15,""),"")</f>
        <v>9492</v>
      </c>
      <c r="E11" s="232" t="str">
        <f>IF(RefStr!D15&lt;&gt;"",RefStr!D15,"")</f>
        <v>Djelatnosti političkih organizacija</v>
      </c>
      <c r="F11" s="123"/>
      <c r="G11" s="136"/>
      <c r="H11" s="136"/>
      <c r="I11" s="137"/>
      <c r="J11" s="208" t="s">
        <v>1871</v>
      </c>
      <c r="K11" s="226" t="str">
        <f>IF(RefStr!N4=1,IF(RefStr!J11&lt;&gt;"",RefStr!J11,""),"")</f>
        <v>03545563</v>
      </c>
      <c r="L11" s="136"/>
    </row>
    <row r="12" spans="2:12" s="118" customFormat="1" ht="18" customHeight="1" thickBot="1">
      <c r="B12" s="389" t="s">
        <v>1249</v>
      </c>
      <c r="C12" s="403"/>
      <c r="D12" s="124">
        <f>IF(RefStr!N4=1,IF(RefStr!C17&lt;&gt;"",RefStr!C17,""),"")</f>
        <v>133</v>
      </c>
      <c r="E12" s="233" t="str">
        <f>IF(RefStr!D17&lt;&gt;"",RefStr!D17,"")</f>
        <v>Grad/općina: GRAD ZAGREB</v>
      </c>
      <c r="F12" s="125"/>
      <c r="G12" s="122"/>
      <c r="H12" s="122"/>
      <c r="I12" s="126"/>
      <c r="J12" s="208" t="s">
        <v>502</v>
      </c>
      <c r="K12" s="404">
        <f>IF(RefStr!N4=1,IF(RefStr!J13&lt;&gt;"",RefStr!J13,""),"")</f>
        <v>19621827951</v>
      </c>
      <c r="L12" s="405"/>
    </row>
    <row r="13" spans="2:12" s="118" customFormat="1" ht="18" customHeight="1" thickBot="1">
      <c r="B13" s="136"/>
      <c r="C13" s="127"/>
      <c r="D13" s="264"/>
      <c r="E13" s="265"/>
      <c r="F13" s="265"/>
      <c r="G13" s="265"/>
      <c r="H13" s="265"/>
      <c r="I13" s="402" t="s">
        <v>1248</v>
      </c>
      <c r="J13" s="403"/>
      <c r="K13" s="133" t="str">
        <f>IF(RefStr!N4=1,IF(RefStr!J15&lt;&gt;"",RefStr!J15,""),"")</f>
        <v>2018-06</v>
      </c>
      <c r="L13" s="136"/>
    </row>
    <row r="14" spans="2:12" s="118" customFormat="1" ht="18" customHeight="1" thickBot="1">
      <c r="B14" s="128"/>
      <c r="C14" s="128"/>
      <c r="D14" s="265"/>
      <c r="E14" s="265"/>
      <c r="F14" s="265"/>
      <c r="G14" s="265"/>
      <c r="H14" s="265"/>
      <c r="I14" s="138"/>
      <c r="J14" s="208" t="s">
        <v>1630</v>
      </c>
      <c r="K14" s="230">
        <f>IF(RefStr!N4=1,IF(RefStr!J17&lt;&gt;"",RefStr!J17,""),"")</f>
        <v>21</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row>
    <row r="16" spans="2:12" ht="45">
      <c r="B16" s="90" t="s">
        <v>1671</v>
      </c>
      <c r="C16" s="438" t="s">
        <v>2985</v>
      </c>
      <c r="D16" s="438"/>
      <c r="E16" s="438"/>
      <c r="F16" s="438"/>
      <c r="G16" s="439"/>
      <c r="H16" s="439"/>
      <c r="I16" s="86" t="s">
        <v>2984</v>
      </c>
      <c r="J16" s="87" t="s">
        <v>1634</v>
      </c>
      <c r="K16" s="88" t="s">
        <v>2583</v>
      </c>
      <c r="L16" s="89" t="s">
        <v>334</v>
      </c>
    </row>
    <row r="17" spans="2:12" ht="12.75">
      <c r="B17" s="72">
        <v>1</v>
      </c>
      <c r="C17" s="430">
        <v>2</v>
      </c>
      <c r="D17" s="431"/>
      <c r="E17" s="431"/>
      <c r="F17" s="431"/>
      <c r="G17" s="431"/>
      <c r="H17" s="431"/>
      <c r="I17" s="73">
        <v>3</v>
      </c>
      <c r="J17" s="73">
        <v>4</v>
      </c>
      <c r="K17" s="72">
        <v>5</v>
      </c>
      <c r="L17" s="72">
        <v>6</v>
      </c>
    </row>
    <row r="18" spans="2:12" ht="12.75">
      <c r="B18" s="427" t="s">
        <v>1441</v>
      </c>
      <c r="C18" s="428"/>
      <c r="D18" s="428"/>
      <c r="E18" s="428"/>
      <c r="F18" s="428"/>
      <c r="G18" s="428"/>
      <c r="H18" s="428"/>
      <c r="I18" s="428"/>
      <c r="J18" s="428"/>
      <c r="K18" s="428"/>
      <c r="L18" s="429"/>
    </row>
    <row r="19" spans="2:12" ht="12.75">
      <c r="B19" s="139">
        <v>3</v>
      </c>
      <c r="C19" s="413" t="s">
        <v>112</v>
      </c>
      <c r="D19" s="413"/>
      <c r="E19" s="413"/>
      <c r="F19" s="413"/>
      <c r="G19" s="413"/>
      <c r="H19" s="413"/>
      <c r="I19" s="140">
        <v>1</v>
      </c>
      <c r="J19" s="274">
        <f>J20+J23+J26+J29+J42+J50+J59</f>
        <v>144975</v>
      </c>
      <c r="K19" s="274">
        <f>K20+K23+K26+K29+K42+K50+K59</f>
        <v>89989</v>
      </c>
      <c r="L19" s="78">
        <f>IF(J19&gt;0,IF(K19/J19&gt;=100,"&gt;&gt;100",K19/J19*100),"-")</f>
        <v>62.07208139334368</v>
      </c>
    </row>
    <row r="20" spans="2:12" ht="12.75">
      <c r="B20" s="141">
        <v>31</v>
      </c>
      <c r="C20" s="410" t="s">
        <v>2587</v>
      </c>
      <c r="D20" s="410"/>
      <c r="E20" s="410"/>
      <c r="F20" s="410"/>
      <c r="G20" s="410"/>
      <c r="H20" s="410"/>
      <c r="I20" s="142">
        <v>2</v>
      </c>
      <c r="J20" s="275">
        <f>J21+J22</f>
        <v>0</v>
      </c>
      <c r="K20" s="275">
        <f>K21+K22</f>
        <v>0</v>
      </c>
      <c r="L20" s="79" t="str">
        <f>IF(J20&gt;0,IF(K20/J20&gt;=100,"&gt;&gt;100",K20/J20*100),"-")</f>
        <v>-</v>
      </c>
    </row>
    <row r="21" spans="2:12" ht="12.75">
      <c r="B21" s="141">
        <v>3111</v>
      </c>
      <c r="C21" s="410" t="s">
        <v>2203</v>
      </c>
      <c r="D21" s="410"/>
      <c r="E21" s="410"/>
      <c r="F21" s="410"/>
      <c r="G21" s="410"/>
      <c r="H21" s="410"/>
      <c r="I21" s="142">
        <v>3</v>
      </c>
      <c r="J21" s="80"/>
      <c r="K21" s="80"/>
      <c r="L21" s="79" t="str">
        <f aca="true" t="shared" si="0" ref="L21:L61">IF(J21&gt;0,IF(K21/J21&gt;=100,"&gt;&gt;100",K21/J21*100),"-")</f>
        <v>-</v>
      </c>
    </row>
    <row r="22" spans="2:12" ht="12.75">
      <c r="B22" s="141">
        <v>3112</v>
      </c>
      <c r="C22" s="410" t="s">
        <v>2204</v>
      </c>
      <c r="D22" s="410"/>
      <c r="E22" s="410"/>
      <c r="F22" s="410"/>
      <c r="G22" s="410"/>
      <c r="H22" s="410"/>
      <c r="I22" s="142">
        <v>4</v>
      </c>
      <c r="J22" s="80"/>
      <c r="K22" s="80"/>
      <c r="L22" s="79" t="str">
        <f t="shared" si="0"/>
        <v>-</v>
      </c>
    </row>
    <row r="23" spans="2:12" ht="12.75">
      <c r="B23" s="141">
        <v>32</v>
      </c>
      <c r="C23" s="410" t="s">
        <v>2588</v>
      </c>
      <c r="D23" s="410"/>
      <c r="E23" s="410"/>
      <c r="F23" s="410"/>
      <c r="G23" s="410"/>
      <c r="H23" s="410"/>
      <c r="I23" s="142">
        <v>5</v>
      </c>
      <c r="J23" s="275">
        <f>J24+J25</f>
        <v>0</v>
      </c>
      <c r="K23" s="275">
        <f>K24+K25</f>
        <v>0</v>
      </c>
      <c r="L23" s="79" t="str">
        <f t="shared" si="0"/>
        <v>-</v>
      </c>
    </row>
    <row r="24" spans="2:12" ht="12.75">
      <c r="B24" s="141">
        <v>3211</v>
      </c>
      <c r="C24" s="410" t="s">
        <v>2221</v>
      </c>
      <c r="D24" s="410"/>
      <c r="E24" s="410"/>
      <c r="F24" s="410"/>
      <c r="G24" s="410"/>
      <c r="H24" s="410"/>
      <c r="I24" s="142">
        <v>6</v>
      </c>
      <c r="J24" s="80"/>
      <c r="K24" s="80"/>
      <c r="L24" s="79" t="str">
        <f t="shared" si="0"/>
        <v>-</v>
      </c>
    </row>
    <row r="25" spans="2:12" ht="12.75">
      <c r="B25" s="141">
        <v>3212</v>
      </c>
      <c r="C25" s="410" t="s">
        <v>2205</v>
      </c>
      <c r="D25" s="410"/>
      <c r="E25" s="410"/>
      <c r="F25" s="410"/>
      <c r="G25" s="410"/>
      <c r="H25" s="410"/>
      <c r="I25" s="142">
        <v>7</v>
      </c>
      <c r="J25" s="80"/>
      <c r="K25" s="80"/>
      <c r="L25" s="79" t="str">
        <f t="shared" si="0"/>
        <v>-</v>
      </c>
    </row>
    <row r="26" spans="2:12" ht="12.75">
      <c r="B26" s="141">
        <v>33</v>
      </c>
      <c r="C26" s="410" t="s">
        <v>2589</v>
      </c>
      <c r="D26" s="410"/>
      <c r="E26" s="410"/>
      <c r="F26" s="410"/>
      <c r="G26" s="410"/>
      <c r="H26" s="410"/>
      <c r="I26" s="142">
        <v>8</v>
      </c>
      <c r="J26" s="275">
        <f>J27+J28</f>
        <v>0</v>
      </c>
      <c r="K26" s="275">
        <f>K27+K28</f>
        <v>0</v>
      </c>
      <c r="L26" s="79" t="str">
        <f t="shared" si="0"/>
        <v>-</v>
      </c>
    </row>
    <row r="27" spans="2:12" ht="12.75">
      <c r="B27" s="141">
        <v>3311</v>
      </c>
      <c r="C27" s="410" t="s">
        <v>2206</v>
      </c>
      <c r="D27" s="410"/>
      <c r="E27" s="410"/>
      <c r="F27" s="410"/>
      <c r="G27" s="410"/>
      <c r="H27" s="410"/>
      <c r="I27" s="142">
        <v>9</v>
      </c>
      <c r="J27" s="80"/>
      <c r="K27" s="80"/>
      <c r="L27" s="79" t="str">
        <f t="shared" si="0"/>
        <v>-</v>
      </c>
    </row>
    <row r="28" spans="2:12" ht="12.75">
      <c r="B28" s="141">
        <v>3312</v>
      </c>
      <c r="C28" s="410" t="s">
        <v>2207</v>
      </c>
      <c r="D28" s="410"/>
      <c r="E28" s="410"/>
      <c r="F28" s="410"/>
      <c r="G28" s="410"/>
      <c r="H28" s="410"/>
      <c r="I28" s="142">
        <v>10</v>
      </c>
      <c r="J28" s="80"/>
      <c r="K28" s="80"/>
      <c r="L28" s="79" t="str">
        <f t="shared" si="0"/>
        <v>-</v>
      </c>
    </row>
    <row r="29" spans="2:12" ht="12.75">
      <c r="B29" s="141">
        <v>34</v>
      </c>
      <c r="C29" s="410" t="s">
        <v>2590</v>
      </c>
      <c r="D29" s="410"/>
      <c r="E29" s="410"/>
      <c r="F29" s="410"/>
      <c r="G29" s="410"/>
      <c r="H29" s="410"/>
      <c r="I29" s="142">
        <v>11</v>
      </c>
      <c r="J29" s="275">
        <f>J30+J39</f>
        <v>96414</v>
      </c>
      <c r="K29" s="275">
        <f>K30+K39</f>
        <v>82440</v>
      </c>
      <c r="L29" s="79">
        <f t="shared" si="0"/>
        <v>85.5062542784243</v>
      </c>
    </row>
    <row r="30" spans="2:12" ht="12.75">
      <c r="B30" s="141">
        <v>341</v>
      </c>
      <c r="C30" s="410" t="s">
        <v>2591</v>
      </c>
      <c r="D30" s="410"/>
      <c r="E30" s="410"/>
      <c r="F30" s="410"/>
      <c r="G30" s="410"/>
      <c r="H30" s="410"/>
      <c r="I30" s="142">
        <v>12</v>
      </c>
      <c r="J30" s="275">
        <f>SUM(J31:J38)</f>
        <v>8</v>
      </c>
      <c r="K30" s="275">
        <f>SUM(K31:K38)</f>
        <v>1</v>
      </c>
      <c r="L30" s="79">
        <f t="shared" si="0"/>
        <v>12.5</v>
      </c>
    </row>
    <row r="31" spans="2:12" ht="12.75">
      <c r="B31" s="141">
        <v>3411</v>
      </c>
      <c r="C31" s="410" t="s">
        <v>2208</v>
      </c>
      <c r="D31" s="410"/>
      <c r="E31" s="410"/>
      <c r="F31" s="410"/>
      <c r="G31" s="410"/>
      <c r="H31" s="410"/>
      <c r="I31" s="142">
        <v>13</v>
      </c>
      <c r="J31" s="80"/>
      <c r="K31" s="80"/>
      <c r="L31" s="79" t="str">
        <f t="shared" si="0"/>
        <v>-</v>
      </c>
    </row>
    <row r="32" spans="2:12" ht="12.75">
      <c r="B32" s="141">
        <v>3412</v>
      </c>
      <c r="C32" s="410" t="s">
        <v>2209</v>
      </c>
      <c r="D32" s="410"/>
      <c r="E32" s="410"/>
      <c r="F32" s="410"/>
      <c r="G32" s="410"/>
      <c r="H32" s="410"/>
      <c r="I32" s="142">
        <v>14</v>
      </c>
      <c r="J32" s="80"/>
      <c r="K32" s="80"/>
      <c r="L32" s="79" t="str">
        <f t="shared" si="0"/>
        <v>-</v>
      </c>
    </row>
    <row r="33" spans="2:12" ht="12.75">
      <c r="B33" s="141">
        <v>3413</v>
      </c>
      <c r="C33" s="410" t="s">
        <v>2210</v>
      </c>
      <c r="D33" s="410"/>
      <c r="E33" s="410"/>
      <c r="F33" s="410"/>
      <c r="G33" s="410"/>
      <c r="H33" s="410"/>
      <c r="I33" s="142">
        <v>15</v>
      </c>
      <c r="J33" s="80">
        <v>8</v>
      </c>
      <c r="K33" s="80">
        <v>1</v>
      </c>
      <c r="L33" s="79">
        <f t="shared" si="0"/>
        <v>12.5</v>
      </c>
    </row>
    <row r="34" spans="2:12" ht="12.75">
      <c r="B34" s="141">
        <v>3414</v>
      </c>
      <c r="C34" s="410" t="s">
        <v>2211</v>
      </c>
      <c r="D34" s="410"/>
      <c r="E34" s="410"/>
      <c r="F34" s="410"/>
      <c r="G34" s="410"/>
      <c r="H34" s="410"/>
      <c r="I34" s="142">
        <v>16</v>
      </c>
      <c r="J34" s="80"/>
      <c r="K34" s="80"/>
      <c r="L34" s="79" t="str">
        <f t="shared" si="0"/>
        <v>-</v>
      </c>
    </row>
    <row r="35" spans="2:12" ht="12.75">
      <c r="B35" s="141">
        <v>3415</v>
      </c>
      <c r="C35" s="410" t="s">
        <v>2212</v>
      </c>
      <c r="D35" s="410"/>
      <c r="E35" s="410"/>
      <c r="F35" s="410"/>
      <c r="G35" s="410"/>
      <c r="H35" s="410"/>
      <c r="I35" s="142">
        <v>17</v>
      </c>
      <c r="J35" s="80"/>
      <c r="K35" s="80"/>
      <c r="L35" s="79" t="str">
        <f t="shared" si="0"/>
        <v>-</v>
      </c>
    </row>
    <row r="36" spans="2:12" ht="12.75">
      <c r="B36" s="141">
        <v>3416</v>
      </c>
      <c r="C36" s="410" t="s">
        <v>2238</v>
      </c>
      <c r="D36" s="410"/>
      <c r="E36" s="410"/>
      <c r="F36" s="410"/>
      <c r="G36" s="410"/>
      <c r="H36" s="410"/>
      <c r="I36" s="142">
        <v>18</v>
      </c>
      <c r="J36" s="80"/>
      <c r="K36" s="80"/>
      <c r="L36" s="79" t="str">
        <f t="shared" si="0"/>
        <v>-</v>
      </c>
    </row>
    <row r="37" spans="2:12" ht="12.75">
      <c r="B37" s="141">
        <v>3417</v>
      </c>
      <c r="C37" s="424" t="s">
        <v>2239</v>
      </c>
      <c r="D37" s="425"/>
      <c r="E37" s="425"/>
      <c r="F37" s="425"/>
      <c r="G37" s="425"/>
      <c r="H37" s="426"/>
      <c r="I37" s="142">
        <v>19</v>
      </c>
      <c r="J37" s="80"/>
      <c r="K37" s="80"/>
      <c r="L37" s="79" t="str">
        <f t="shared" si="0"/>
        <v>-</v>
      </c>
    </row>
    <row r="38" spans="2:12" ht="12.75">
      <c r="B38" s="141">
        <v>3418</v>
      </c>
      <c r="C38" s="410" t="s">
        <v>2240</v>
      </c>
      <c r="D38" s="410"/>
      <c r="E38" s="410"/>
      <c r="F38" s="410"/>
      <c r="G38" s="410"/>
      <c r="H38" s="410"/>
      <c r="I38" s="142">
        <v>20</v>
      </c>
      <c r="J38" s="80"/>
      <c r="K38" s="80"/>
      <c r="L38" s="79" t="str">
        <f t="shared" si="0"/>
        <v>-</v>
      </c>
    </row>
    <row r="39" spans="2:12" ht="12.75">
      <c r="B39" s="141">
        <v>342</v>
      </c>
      <c r="C39" s="410" t="s">
        <v>467</v>
      </c>
      <c r="D39" s="410"/>
      <c r="E39" s="410"/>
      <c r="F39" s="410"/>
      <c r="G39" s="410"/>
      <c r="H39" s="410"/>
      <c r="I39" s="142">
        <v>21</v>
      </c>
      <c r="J39" s="275">
        <f>J40+J41</f>
        <v>96406</v>
      </c>
      <c r="K39" s="275">
        <f>K40+K41</f>
        <v>82439</v>
      </c>
      <c r="L39" s="79">
        <f t="shared" si="0"/>
        <v>85.51231251166939</v>
      </c>
    </row>
    <row r="40" spans="2:12" ht="12.75">
      <c r="B40" s="141">
        <v>3421</v>
      </c>
      <c r="C40" s="410" t="s">
        <v>2241</v>
      </c>
      <c r="D40" s="410"/>
      <c r="E40" s="410"/>
      <c r="F40" s="410"/>
      <c r="G40" s="410"/>
      <c r="H40" s="410"/>
      <c r="I40" s="142">
        <v>22</v>
      </c>
      <c r="J40" s="80">
        <v>96406</v>
      </c>
      <c r="K40" s="80">
        <v>82439</v>
      </c>
      <c r="L40" s="79">
        <f t="shared" si="0"/>
        <v>85.51231251166939</v>
      </c>
    </row>
    <row r="41" spans="2:12" ht="12.75">
      <c r="B41" s="141">
        <v>3422</v>
      </c>
      <c r="C41" s="410" t="s">
        <v>2242</v>
      </c>
      <c r="D41" s="410"/>
      <c r="E41" s="410"/>
      <c r="F41" s="410"/>
      <c r="G41" s="410"/>
      <c r="H41" s="410"/>
      <c r="I41" s="142">
        <v>23</v>
      </c>
      <c r="J41" s="80"/>
      <c r="K41" s="80"/>
      <c r="L41" s="79" t="str">
        <f t="shared" si="0"/>
        <v>-</v>
      </c>
    </row>
    <row r="42" spans="2:12" ht="12.75">
      <c r="B42" s="141">
        <v>35</v>
      </c>
      <c r="C42" s="410" t="s">
        <v>468</v>
      </c>
      <c r="D42" s="410"/>
      <c r="E42" s="410"/>
      <c r="F42" s="410"/>
      <c r="G42" s="410"/>
      <c r="H42" s="410"/>
      <c r="I42" s="142">
        <v>24</v>
      </c>
      <c r="J42" s="275">
        <f>J43+J46+J47+J48+J49</f>
        <v>48561</v>
      </c>
      <c r="K42" s="275">
        <f>K43+K46+K47+K48+K49</f>
        <v>7549</v>
      </c>
      <c r="L42" s="79">
        <f t="shared" si="0"/>
        <v>15.545396511603963</v>
      </c>
    </row>
    <row r="43" spans="2:12" ht="12.75">
      <c r="B43" s="141">
        <v>351</v>
      </c>
      <c r="C43" s="410" t="s">
        <v>469</v>
      </c>
      <c r="D43" s="410"/>
      <c r="E43" s="410"/>
      <c r="F43" s="410"/>
      <c r="G43" s="410"/>
      <c r="H43" s="410"/>
      <c r="I43" s="142">
        <v>25</v>
      </c>
      <c r="J43" s="275">
        <f>J44+J45</f>
        <v>48561</v>
      </c>
      <c r="K43" s="275">
        <f>K44+K45</f>
        <v>7549</v>
      </c>
      <c r="L43" s="79">
        <f t="shared" si="0"/>
        <v>15.545396511603963</v>
      </c>
    </row>
    <row r="44" spans="2:12" ht="12.75">
      <c r="B44" s="141">
        <v>3511</v>
      </c>
      <c r="C44" s="410" t="s">
        <v>2243</v>
      </c>
      <c r="D44" s="410"/>
      <c r="E44" s="410"/>
      <c r="F44" s="410"/>
      <c r="G44" s="410"/>
      <c r="H44" s="410"/>
      <c r="I44" s="142">
        <v>26</v>
      </c>
      <c r="J44" s="80"/>
      <c r="K44" s="80"/>
      <c r="L44" s="79" t="str">
        <f t="shared" si="0"/>
        <v>-</v>
      </c>
    </row>
    <row r="45" spans="2:12" ht="12.75">
      <c r="B45" s="141">
        <v>3512</v>
      </c>
      <c r="C45" s="433" t="s">
        <v>2244</v>
      </c>
      <c r="D45" s="434"/>
      <c r="E45" s="434"/>
      <c r="F45" s="434"/>
      <c r="G45" s="434"/>
      <c r="H45" s="435"/>
      <c r="I45" s="142">
        <v>27</v>
      </c>
      <c r="J45" s="80">
        <v>48561</v>
      </c>
      <c r="K45" s="80">
        <f>3570+3979</f>
        <v>7549</v>
      </c>
      <c r="L45" s="79">
        <f t="shared" si="0"/>
        <v>15.545396511603963</v>
      </c>
    </row>
    <row r="46" spans="2:12" ht="12.75">
      <c r="B46" s="141">
        <v>352</v>
      </c>
      <c r="C46" s="410" t="s">
        <v>383</v>
      </c>
      <c r="D46" s="410"/>
      <c r="E46" s="410"/>
      <c r="F46" s="410"/>
      <c r="G46" s="410"/>
      <c r="H46" s="410"/>
      <c r="I46" s="142">
        <v>28</v>
      </c>
      <c r="J46" s="80"/>
      <c r="K46" s="80"/>
      <c r="L46" s="79" t="str">
        <f t="shared" si="0"/>
        <v>-</v>
      </c>
    </row>
    <row r="47" spans="2:12" ht="12.75">
      <c r="B47" s="141">
        <v>353</v>
      </c>
      <c r="C47" s="410" t="s">
        <v>2164</v>
      </c>
      <c r="D47" s="410"/>
      <c r="E47" s="410"/>
      <c r="F47" s="410"/>
      <c r="G47" s="410"/>
      <c r="H47" s="410"/>
      <c r="I47" s="142">
        <v>29</v>
      </c>
      <c r="J47" s="80"/>
      <c r="K47" s="80"/>
      <c r="L47" s="79" t="str">
        <f t="shared" si="0"/>
        <v>-</v>
      </c>
    </row>
    <row r="48" spans="2:12" ht="12.75">
      <c r="B48" s="141">
        <v>354</v>
      </c>
      <c r="C48" s="410" t="s">
        <v>2165</v>
      </c>
      <c r="D48" s="410"/>
      <c r="E48" s="410"/>
      <c r="F48" s="410"/>
      <c r="G48" s="410"/>
      <c r="H48" s="410"/>
      <c r="I48" s="142">
        <v>30</v>
      </c>
      <c r="J48" s="80"/>
      <c r="K48" s="80"/>
      <c r="L48" s="79" t="str">
        <f t="shared" si="0"/>
        <v>-</v>
      </c>
    </row>
    <row r="49" spans="2:12" ht="12.75">
      <c r="B49" s="141">
        <v>355</v>
      </c>
      <c r="C49" s="410" t="s">
        <v>2166</v>
      </c>
      <c r="D49" s="410"/>
      <c r="E49" s="410"/>
      <c r="F49" s="410"/>
      <c r="G49" s="410"/>
      <c r="H49" s="410"/>
      <c r="I49" s="142">
        <v>31</v>
      </c>
      <c r="J49" s="80"/>
      <c r="K49" s="80"/>
      <c r="L49" s="79" t="str">
        <f t="shared" si="0"/>
        <v>-</v>
      </c>
    </row>
    <row r="50" spans="2:12" ht="12.75">
      <c r="B50" s="141">
        <v>36</v>
      </c>
      <c r="C50" s="410" t="s">
        <v>2167</v>
      </c>
      <c r="D50" s="410"/>
      <c r="E50" s="410"/>
      <c r="F50" s="410"/>
      <c r="G50" s="410"/>
      <c r="H50" s="410"/>
      <c r="I50" s="142">
        <v>32</v>
      </c>
      <c r="J50" s="275">
        <f>J51+J54+J55</f>
        <v>0</v>
      </c>
      <c r="K50" s="275">
        <f>K51+K54+K55</f>
        <v>0</v>
      </c>
      <c r="L50" s="79" t="str">
        <f t="shared" si="0"/>
        <v>-</v>
      </c>
    </row>
    <row r="51" spans="2:12" ht="12.75">
      <c r="B51" s="141">
        <v>361</v>
      </c>
      <c r="C51" s="410" t="s">
        <v>2168</v>
      </c>
      <c r="D51" s="410"/>
      <c r="E51" s="410"/>
      <c r="F51" s="410"/>
      <c r="G51" s="410"/>
      <c r="H51" s="410"/>
      <c r="I51" s="142">
        <v>33</v>
      </c>
      <c r="J51" s="275">
        <f>J52+J53</f>
        <v>0</v>
      </c>
      <c r="K51" s="275">
        <f>K52+K53</f>
        <v>0</v>
      </c>
      <c r="L51" s="79" t="str">
        <f t="shared" si="0"/>
        <v>-</v>
      </c>
    </row>
    <row r="52" spans="2:12" ht="12.75">
      <c r="B52" s="141">
        <v>3611</v>
      </c>
      <c r="C52" s="410" t="s">
        <v>2245</v>
      </c>
      <c r="D52" s="410"/>
      <c r="E52" s="410"/>
      <c r="F52" s="410"/>
      <c r="G52" s="410"/>
      <c r="H52" s="410"/>
      <c r="I52" s="142">
        <v>34</v>
      </c>
      <c r="J52" s="80"/>
      <c r="K52" s="80"/>
      <c r="L52" s="79" t="str">
        <f t="shared" si="0"/>
        <v>-</v>
      </c>
    </row>
    <row r="53" spans="2:12" ht="12.75">
      <c r="B53" s="141">
        <v>3612</v>
      </c>
      <c r="C53" s="410" t="s">
        <v>2246</v>
      </c>
      <c r="D53" s="410"/>
      <c r="E53" s="410"/>
      <c r="F53" s="410"/>
      <c r="G53" s="410"/>
      <c r="H53" s="410"/>
      <c r="I53" s="142">
        <v>35</v>
      </c>
      <c r="J53" s="80"/>
      <c r="K53" s="80"/>
      <c r="L53" s="79" t="str">
        <f t="shared" si="0"/>
        <v>-</v>
      </c>
    </row>
    <row r="54" spans="2:12" ht="12.75">
      <c r="B54" s="141">
        <v>362</v>
      </c>
      <c r="C54" s="410" t="s">
        <v>2169</v>
      </c>
      <c r="D54" s="410"/>
      <c r="E54" s="410"/>
      <c r="F54" s="410"/>
      <c r="G54" s="410"/>
      <c r="H54" s="410"/>
      <c r="I54" s="142">
        <v>36</v>
      </c>
      <c r="J54" s="80"/>
      <c r="K54" s="80"/>
      <c r="L54" s="79" t="str">
        <f t="shared" si="0"/>
        <v>-</v>
      </c>
    </row>
    <row r="55" spans="2:12" ht="12.75">
      <c r="B55" s="141">
        <v>363</v>
      </c>
      <c r="C55" s="410" t="s">
        <v>2170</v>
      </c>
      <c r="D55" s="410"/>
      <c r="E55" s="410"/>
      <c r="F55" s="410"/>
      <c r="G55" s="410"/>
      <c r="H55" s="410"/>
      <c r="I55" s="142">
        <v>37</v>
      </c>
      <c r="J55" s="275">
        <f>SUM(J56:J58)</f>
        <v>0</v>
      </c>
      <c r="K55" s="275">
        <f>SUM(K56:K58)</f>
        <v>0</v>
      </c>
      <c r="L55" s="79" t="str">
        <f t="shared" si="0"/>
        <v>-</v>
      </c>
    </row>
    <row r="56" spans="2:12" ht="12.75">
      <c r="B56" s="141">
        <v>3631</v>
      </c>
      <c r="C56" s="410" t="s">
        <v>2247</v>
      </c>
      <c r="D56" s="410"/>
      <c r="E56" s="410"/>
      <c r="F56" s="410"/>
      <c r="G56" s="410"/>
      <c r="H56" s="410"/>
      <c r="I56" s="142">
        <v>38</v>
      </c>
      <c r="J56" s="80"/>
      <c r="K56" s="80"/>
      <c r="L56" s="79" t="str">
        <f t="shared" si="0"/>
        <v>-</v>
      </c>
    </row>
    <row r="57" spans="2:12" ht="12.75">
      <c r="B57" s="141">
        <v>3632</v>
      </c>
      <c r="C57" s="410" t="s">
        <v>1772</v>
      </c>
      <c r="D57" s="410"/>
      <c r="E57" s="410"/>
      <c r="F57" s="410"/>
      <c r="G57" s="410"/>
      <c r="H57" s="410"/>
      <c r="I57" s="142">
        <v>39</v>
      </c>
      <c r="J57" s="80"/>
      <c r="K57" s="80"/>
      <c r="L57" s="79" t="str">
        <f t="shared" si="0"/>
        <v>-</v>
      </c>
    </row>
    <row r="58" spans="2:12" ht="12.75">
      <c r="B58" s="141">
        <v>3633</v>
      </c>
      <c r="C58" s="410" t="s">
        <v>1773</v>
      </c>
      <c r="D58" s="410"/>
      <c r="E58" s="410"/>
      <c r="F58" s="410"/>
      <c r="G58" s="410"/>
      <c r="H58" s="410"/>
      <c r="I58" s="142">
        <v>40</v>
      </c>
      <c r="J58" s="80"/>
      <c r="K58" s="80"/>
      <c r="L58" s="79" t="str">
        <f t="shared" si="0"/>
        <v>-</v>
      </c>
    </row>
    <row r="59" spans="2:12" ht="12.75">
      <c r="B59" s="141">
        <v>37</v>
      </c>
      <c r="C59" s="410" t="s">
        <v>109</v>
      </c>
      <c r="D59" s="410"/>
      <c r="E59" s="410"/>
      <c r="F59" s="410"/>
      <c r="G59" s="410"/>
      <c r="H59" s="410"/>
      <c r="I59" s="142">
        <v>41</v>
      </c>
      <c r="J59" s="275">
        <f>J60+J61</f>
        <v>0</v>
      </c>
      <c r="K59" s="275">
        <f>K60+K61</f>
        <v>0</v>
      </c>
      <c r="L59" s="79" t="str">
        <f t="shared" si="0"/>
        <v>-</v>
      </c>
    </row>
    <row r="60" spans="2:12" ht="12.75">
      <c r="B60" s="141">
        <v>3711</v>
      </c>
      <c r="C60" s="410" t="s">
        <v>110</v>
      </c>
      <c r="D60" s="410"/>
      <c r="E60" s="410"/>
      <c r="F60" s="410"/>
      <c r="G60" s="410"/>
      <c r="H60" s="410"/>
      <c r="I60" s="142">
        <v>42</v>
      </c>
      <c r="J60" s="80"/>
      <c r="K60" s="80"/>
      <c r="L60" s="79" t="str">
        <f t="shared" si="0"/>
        <v>-</v>
      </c>
    </row>
    <row r="61" spans="2:12" ht="12.75">
      <c r="B61" s="143">
        <v>3712</v>
      </c>
      <c r="C61" s="412" t="s">
        <v>111</v>
      </c>
      <c r="D61" s="412"/>
      <c r="E61" s="412"/>
      <c r="F61" s="412"/>
      <c r="G61" s="412"/>
      <c r="H61" s="412"/>
      <c r="I61" s="144">
        <v>43</v>
      </c>
      <c r="J61" s="81"/>
      <c r="K61" s="81"/>
      <c r="L61" s="82" t="str">
        <f t="shared" si="0"/>
        <v>-</v>
      </c>
    </row>
    <row r="62" spans="2:12" ht="12.75">
      <c r="B62" s="427" t="s">
        <v>1442</v>
      </c>
      <c r="C62" s="428"/>
      <c r="D62" s="428"/>
      <c r="E62" s="428"/>
      <c r="F62" s="428"/>
      <c r="G62" s="428"/>
      <c r="H62" s="428"/>
      <c r="I62" s="428"/>
      <c r="J62" s="428"/>
      <c r="K62" s="428"/>
      <c r="L62" s="429"/>
    </row>
    <row r="63" spans="2:12" ht="12.75">
      <c r="B63" s="139" t="s">
        <v>1635</v>
      </c>
      <c r="C63" s="413" t="s">
        <v>210</v>
      </c>
      <c r="D63" s="413"/>
      <c r="E63" s="413"/>
      <c r="F63" s="413"/>
      <c r="G63" s="413"/>
      <c r="H63" s="413"/>
      <c r="I63" s="140">
        <v>44</v>
      </c>
      <c r="J63" s="274">
        <f>J64+J76+J117+J118+J129+J134+J145</f>
        <v>86661</v>
      </c>
      <c r="K63" s="274">
        <f>K64+K76+K117+K118+K129+K134+K145</f>
        <v>67799</v>
      </c>
      <c r="L63" s="78">
        <f aca="true" t="shared" si="1" ref="L63:L89">IF(J63&gt;0,IF(K63/J63&gt;=100,"&gt;&gt;100",K63/J63*100),"-")</f>
        <v>78.23473073239404</v>
      </c>
    </row>
    <row r="64" spans="2:12" ht="12.75">
      <c r="B64" s="141" t="s">
        <v>1636</v>
      </c>
      <c r="C64" s="410" t="s">
        <v>211</v>
      </c>
      <c r="D64" s="410"/>
      <c r="E64" s="410"/>
      <c r="F64" s="410"/>
      <c r="G64" s="410"/>
      <c r="H64" s="410"/>
      <c r="I64" s="142">
        <v>45</v>
      </c>
      <c r="J64" s="275">
        <f>J65+J70+J71</f>
        <v>0</v>
      </c>
      <c r="K64" s="275">
        <f>K65+K70+K71</f>
        <v>0</v>
      </c>
      <c r="L64" s="79" t="str">
        <f t="shared" si="1"/>
        <v>-</v>
      </c>
    </row>
    <row r="65" spans="2:12" ht="12.75">
      <c r="B65" s="141">
        <v>411</v>
      </c>
      <c r="C65" s="410" t="s">
        <v>212</v>
      </c>
      <c r="D65" s="410"/>
      <c r="E65" s="410"/>
      <c r="F65" s="410"/>
      <c r="G65" s="410"/>
      <c r="H65" s="410"/>
      <c r="I65" s="142">
        <v>46</v>
      </c>
      <c r="J65" s="275">
        <f>SUM(J66:J69)</f>
        <v>0</v>
      </c>
      <c r="K65" s="275">
        <f>SUM(K66:K69)</f>
        <v>0</v>
      </c>
      <c r="L65" s="79" t="str">
        <f t="shared" si="1"/>
        <v>-</v>
      </c>
    </row>
    <row r="66" spans="2:12" ht="12.75">
      <c r="B66" s="141">
        <v>4111</v>
      </c>
      <c r="C66" s="410" t="s">
        <v>1774</v>
      </c>
      <c r="D66" s="410"/>
      <c r="E66" s="410"/>
      <c r="F66" s="410"/>
      <c r="G66" s="410"/>
      <c r="H66" s="410"/>
      <c r="I66" s="142">
        <v>47</v>
      </c>
      <c r="J66" s="80"/>
      <c r="K66" s="80"/>
      <c r="L66" s="79" t="str">
        <f t="shared" si="1"/>
        <v>-</v>
      </c>
    </row>
    <row r="67" spans="2:12" ht="12.75">
      <c r="B67" s="141">
        <v>4112</v>
      </c>
      <c r="C67" s="410" t="s">
        <v>1775</v>
      </c>
      <c r="D67" s="410"/>
      <c r="E67" s="410"/>
      <c r="F67" s="410"/>
      <c r="G67" s="410"/>
      <c r="H67" s="410"/>
      <c r="I67" s="142">
        <v>48</v>
      </c>
      <c r="J67" s="80"/>
      <c r="K67" s="80"/>
      <c r="L67" s="79" t="str">
        <f t="shared" si="1"/>
        <v>-</v>
      </c>
    </row>
    <row r="68" spans="2:12" ht="12.75">
      <c r="B68" s="141">
        <v>4113</v>
      </c>
      <c r="C68" s="410" t="s">
        <v>1776</v>
      </c>
      <c r="D68" s="410"/>
      <c r="E68" s="410"/>
      <c r="F68" s="410"/>
      <c r="G68" s="410"/>
      <c r="H68" s="410"/>
      <c r="I68" s="142">
        <v>49</v>
      </c>
      <c r="J68" s="80"/>
      <c r="K68" s="80"/>
      <c r="L68" s="79" t="str">
        <f t="shared" si="1"/>
        <v>-</v>
      </c>
    </row>
    <row r="69" spans="2:12" ht="12.75">
      <c r="B69" s="141">
        <v>4114</v>
      </c>
      <c r="C69" s="410" t="s">
        <v>1777</v>
      </c>
      <c r="D69" s="410"/>
      <c r="E69" s="410"/>
      <c r="F69" s="410"/>
      <c r="G69" s="410"/>
      <c r="H69" s="410"/>
      <c r="I69" s="142">
        <v>50</v>
      </c>
      <c r="J69" s="80"/>
      <c r="K69" s="80"/>
      <c r="L69" s="79" t="str">
        <f t="shared" si="1"/>
        <v>-</v>
      </c>
    </row>
    <row r="70" spans="2:12" ht="12.75">
      <c r="B70" s="141">
        <v>412</v>
      </c>
      <c r="C70" s="410" t="s">
        <v>2171</v>
      </c>
      <c r="D70" s="410"/>
      <c r="E70" s="410"/>
      <c r="F70" s="410"/>
      <c r="G70" s="410"/>
      <c r="H70" s="410"/>
      <c r="I70" s="142">
        <v>51</v>
      </c>
      <c r="J70" s="80"/>
      <c r="K70" s="80"/>
      <c r="L70" s="79" t="str">
        <f t="shared" si="1"/>
        <v>-</v>
      </c>
    </row>
    <row r="71" spans="2:12" ht="12.75">
      <c r="B71" s="141">
        <v>413</v>
      </c>
      <c r="C71" s="410" t="s">
        <v>213</v>
      </c>
      <c r="D71" s="410"/>
      <c r="E71" s="410"/>
      <c r="F71" s="410"/>
      <c r="G71" s="410"/>
      <c r="H71" s="410"/>
      <c r="I71" s="142">
        <v>52</v>
      </c>
      <c r="J71" s="275">
        <f>SUM(J72:J75)</f>
        <v>0</v>
      </c>
      <c r="K71" s="275">
        <f>SUM(K72:K75)</f>
        <v>0</v>
      </c>
      <c r="L71" s="79" t="str">
        <f t="shared" si="1"/>
        <v>-</v>
      </c>
    </row>
    <row r="72" spans="2:12" ht="12.75">
      <c r="B72" s="141">
        <v>4131</v>
      </c>
      <c r="C72" s="410" t="s">
        <v>1778</v>
      </c>
      <c r="D72" s="410"/>
      <c r="E72" s="410"/>
      <c r="F72" s="410"/>
      <c r="G72" s="410"/>
      <c r="H72" s="410"/>
      <c r="I72" s="142">
        <v>53</v>
      </c>
      <c r="J72" s="80"/>
      <c r="K72" s="80"/>
      <c r="L72" s="79" t="str">
        <f t="shared" si="1"/>
        <v>-</v>
      </c>
    </row>
    <row r="73" spans="2:12" ht="12.75">
      <c r="B73" s="141">
        <v>4132</v>
      </c>
      <c r="C73" s="410" t="s">
        <v>1779</v>
      </c>
      <c r="D73" s="410"/>
      <c r="E73" s="410"/>
      <c r="F73" s="410"/>
      <c r="G73" s="410"/>
      <c r="H73" s="410"/>
      <c r="I73" s="142">
        <v>54</v>
      </c>
      <c r="J73" s="80"/>
      <c r="K73" s="80"/>
      <c r="L73" s="79" t="str">
        <f t="shared" si="1"/>
        <v>-</v>
      </c>
    </row>
    <row r="74" spans="2:12" ht="12.75">
      <c r="B74" s="141">
        <v>4133</v>
      </c>
      <c r="C74" s="410" t="s">
        <v>214</v>
      </c>
      <c r="D74" s="410"/>
      <c r="E74" s="410"/>
      <c r="F74" s="410"/>
      <c r="G74" s="410"/>
      <c r="H74" s="410"/>
      <c r="I74" s="142">
        <v>55</v>
      </c>
      <c r="J74" s="80"/>
      <c r="K74" s="80"/>
      <c r="L74" s="79" t="str">
        <f t="shared" si="1"/>
        <v>-</v>
      </c>
    </row>
    <row r="75" spans="2:12" ht="12.75">
      <c r="B75" s="141">
        <v>4134</v>
      </c>
      <c r="C75" s="410" t="s">
        <v>215</v>
      </c>
      <c r="D75" s="410"/>
      <c r="E75" s="410"/>
      <c r="F75" s="410"/>
      <c r="G75" s="410"/>
      <c r="H75" s="410"/>
      <c r="I75" s="142">
        <v>56</v>
      </c>
      <c r="J75" s="80"/>
      <c r="K75" s="80"/>
      <c r="L75" s="79" t="str">
        <f t="shared" si="1"/>
        <v>-</v>
      </c>
    </row>
    <row r="76" spans="2:12" ht="12.75">
      <c r="B76" s="141">
        <v>42</v>
      </c>
      <c r="C76" s="410" t="s">
        <v>216</v>
      </c>
      <c r="D76" s="410"/>
      <c r="E76" s="410"/>
      <c r="F76" s="410"/>
      <c r="G76" s="410"/>
      <c r="H76" s="410"/>
      <c r="I76" s="142">
        <v>57</v>
      </c>
      <c r="J76" s="275">
        <f>J77+J81+J86+J91+J96+J106+J111</f>
        <v>80123</v>
      </c>
      <c r="K76" s="275">
        <f>K77+K81+K86+K91+K96+K106+K111</f>
        <v>66770</v>
      </c>
      <c r="L76" s="79">
        <f t="shared" si="1"/>
        <v>83.33437340089613</v>
      </c>
    </row>
    <row r="77" spans="2:12" ht="12.75">
      <c r="B77" s="141">
        <v>421</v>
      </c>
      <c r="C77" s="410" t="s">
        <v>977</v>
      </c>
      <c r="D77" s="410"/>
      <c r="E77" s="410"/>
      <c r="F77" s="410"/>
      <c r="G77" s="410"/>
      <c r="H77" s="410"/>
      <c r="I77" s="142">
        <v>58</v>
      </c>
      <c r="J77" s="275">
        <f>SUM(J78:J80)</f>
        <v>0</v>
      </c>
      <c r="K77" s="275">
        <f>SUM(K78:K80)</f>
        <v>0</v>
      </c>
      <c r="L77" s="79" t="str">
        <f t="shared" si="1"/>
        <v>-</v>
      </c>
    </row>
    <row r="78" spans="2:12" ht="12.75">
      <c r="B78" s="141">
        <v>4211</v>
      </c>
      <c r="C78" s="410" t="s">
        <v>1637</v>
      </c>
      <c r="D78" s="410"/>
      <c r="E78" s="410"/>
      <c r="F78" s="410"/>
      <c r="G78" s="410"/>
      <c r="H78" s="410"/>
      <c r="I78" s="142">
        <v>59</v>
      </c>
      <c r="J78" s="80"/>
      <c r="K78" s="80"/>
      <c r="L78" s="79" t="str">
        <f t="shared" si="1"/>
        <v>-</v>
      </c>
    </row>
    <row r="79" spans="2:12" ht="12.75">
      <c r="B79" s="141">
        <v>4212</v>
      </c>
      <c r="C79" s="410" t="s">
        <v>2511</v>
      </c>
      <c r="D79" s="410"/>
      <c r="E79" s="410"/>
      <c r="F79" s="410"/>
      <c r="G79" s="410"/>
      <c r="H79" s="410"/>
      <c r="I79" s="142">
        <v>60</v>
      </c>
      <c r="J79" s="80"/>
      <c r="K79" s="80"/>
      <c r="L79" s="79" t="str">
        <f t="shared" si="1"/>
        <v>-</v>
      </c>
    </row>
    <row r="80" spans="2:12" ht="12.75">
      <c r="B80" s="141">
        <v>4213</v>
      </c>
      <c r="C80" s="410" t="s">
        <v>2172</v>
      </c>
      <c r="D80" s="410"/>
      <c r="E80" s="410"/>
      <c r="F80" s="410"/>
      <c r="G80" s="410"/>
      <c r="H80" s="410"/>
      <c r="I80" s="142">
        <v>61</v>
      </c>
      <c r="J80" s="80"/>
      <c r="K80" s="80"/>
      <c r="L80" s="79" t="str">
        <f t="shared" si="1"/>
        <v>-</v>
      </c>
    </row>
    <row r="81" spans="2:12" ht="12.75">
      <c r="B81" s="141">
        <v>422</v>
      </c>
      <c r="C81" s="424" t="s">
        <v>978</v>
      </c>
      <c r="D81" s="425"/>
      <c r="E81" s="425"/>
      <c r="F81" s="425"/>
      <c r="G81" s="425"/>
      <c r="H81" s="426"/>
      <c r="I81" s="142">
        <v>62</v>
      </c>
      <c r="J81" s="275">
        <f>SUM(J82:J85)</f>
        <v>10000</v>
      </c>
      <c r="K81" s="275">
        <f>SUM(K82:K85)</f>
        <v>0</v>
      </c>
      <c r="L81" s="79">
        <f t="shared" si="1"/>
        <v>0</v>
      </c>
    </row>
    <row r="82" spans="2:12" ht="12.75">
      <c r="B82" s="141">
        <v>4221</v>
      </c>
      <c r="C82" s="410" t="s">
        <v>2173</v>
      </c>
      <c r="D82" s="410"/>
      <c r="E82" s="410"/>
      <c r="F82" s="410"/>
      <c r="G82" s="410"/>
      <c r="H82" s="410"/>
      <c r="I82" s="142">
        <v>63</v>
      </c>
      <c r="J82" s="80"/>
      <c r="K82" s="80"/>
      <c r="L82" s="79" t="str">
        <f t="shared" si="1"/>
        <v>-</v>
      </c>
    </row>
    <row r="83" spans="2:12" ht="12.75">
      <c r="B83" s="141">
        <v>4222</v>
      </c>
      <c r="C83" s="410" t="s">
        <v>2174</v>
      </c>
      <c r="D83" s="410"/>
      <c r="E83" s="410"/>
      <c r="F83" s="410"/>
      <c r="G83" s="410"/>
      <c r="H83" s="410"/>
      <c r="I83" s="142">
        <v>64</v>
      </c>
      <c r="J83" s="80">
        <v>10000</v>
      </c>
      <c r="K83" s="80"/>
      <c r="L83" s="79">
        <f t="shared" si="1"/>
        <v>0</v>
      </c>
    </row>
    <row r="84" spans="2:12" ht="12.75">
      <c r="B84" s="141">
        <v>4223</v>
      </c>
      <c r="C84" s="410" t="s">
        <v>2175</v>
      </c>
      <c r="D84" s="410"/>
      <c r="E84" s="410"/>
      <c r="F84" s="410"/>
      <c r="G84" s="410"/>
      <c r="H84" s="410"/>
      <c r="I84" s="142">
        <v>65</v>
      </c>
      <c r="J84" s="80"/>
      <c r="K84" s="80"/>
      <c r="L84" s="79" t="str">
        <f t="shared" si="1"/>
        <v>-</v>
      </c>
    </row>
    <row r="85" spans="2:12" ht="12.75">
      <c r="B85" s="141">
        <v>4224</v>
      </c>
      <c r="C85" s="410" t="s">
        <v>2176</v>
      </c>
      <c r="D85" s="410"/>
      <c r="E85" s="410"/>
      <c r="F85" s="410"/>
      <c r="G85" s="410"/>
      <c r="H85" s="410"/>
      <c r="I85" s="142">
        <v>66</v>
      </c>
      <c r="J85" s="80"/>
      <c r="K85" s="80"/>
      <c r="L85" s="79" t="str">
        <f t="shared" si="1"/>
        <v>-</v>
      </c>
    </row>
    <row r="86" spans="2:12" ht="12.75">
      <c r="B86" s="141">
        <v>423</v>
      </c>
      <c r="C86" s="410" t="s">
        <v>979</v>
      </c>
      <c r="D86" s="410"/>
      <c r="E86" s="410"/>
      <c r="F86" s="410"/>
      <c r="G86" s="410"/>
      <c r="H86" s="410"/>
      <c r="I86" s="142">
        <v>67</v>
      </c>
      <c r="J86" s="275">
        <f>SUM(J87:J90)</f>
        <v>0</v>
      </c>
      <c r="K86" s="275">
        <f>SUM(K87:K90)</f>
        <v>0</v>
      </c>
      <c r="L86" s="79" t="str">
        <f t="shared" si="1"/>
        <v>-</v>
      </c>
    </row>
    <row r="87" spans="2:12" ht="12.75">
      <c r="B87" s="141">
        <v>4231</v>
      </c>
      <c r="C87" s="410" t="s">
        <v>2177</v>
      </c>
      <c r="D87" s="410"/>
      <c r="E87" s="410"/>
      <c r="F87" s="410"/>
      <c r="G87" s="410"/>
      <c r="H87" s="410"/>
      <c r="I87" s="142">
        <v>68</v>
      </c>
      <c r="J87" s="80"/>
      <c r="K87" s="80"/>
      <c r="L87" s="79" t="str">
        <f t="shared" si="1"/>
        <v>-</v>
      </c>
    </row>
    <row r="88" spans="2:12" ht="12.75">
      <c r="B88" s="141">
        <v>4232</v>
      </c>
      <c r="C88" s="410" t="s">
        <v>2174</v>
      </c>
      <c r="D88" s="410"/>
      <c r="E88" s="410"/>
      <c r="F88" s="410"/>
      <c r="G88" s="410"/>
      <c r="H88" s="410"/>
      <c r="I88" s="142">
        <v>69</v>
      </c>
      <c r="J88" s="80"/>
      <c r="K88" s="80"/>
      <c r="L88" s="79" t="str">
        <f t="shared" si="1"/>
        <v>-</v>
      </c>
    </row>
    <row r="89" spans="2:12" ht="12.75">
      <c r="B89" s="141">
        <v>4233</v>
      </c>
      <c r="C89" s="410" t="s">
        <v>2175</v>
      </c>
      <c r="D89" s="410"/>
      <c r="E89" s="410"/>
      <c r="F89" s="410"/>
      <c r="G89" s="410"/>
      <c r="H89" s="410"/>
      <c r="I89" s="142">
        <v>70</v>
      </c>
      <c r="J89" s="80"/>
      <c r="K89" s="80"/>
      <c r="L89" s="79" t="str">
        <f t="shared" si="1"/>
        <v>-</v>
      </c>
    </row>
    <row r="90" spans="2:12" ht="12.75">
      <c r="B90" s="141">
        <v>4234</v>
      </c>
      <c r="C90" s="410" t="s">
        <v>2176</v>
      </c>
      <c r="D90" s="410"/>
      <c r="E90" s="410"/>
      <c r="F90" s="410"/>
      <c r="G90" s="410"/>
      <c r="H90" s="410"/>
      <c r="I90" s="142">
        <v>71</v>
      </c>
      <c r="J90" s="80"/>
      <c r="K90" s="80"/>
      <c r="L90" s="79" t="str">
        <f aca="true" t="shared" si="2" ref="L90:L158">IF(J90&gt;0,IF(K90/J90&gt;=100,"&gt;&gt;100",K90/J90*100),"-")</f>
        <v>-</v>
      </c>
    </row>
    <row r="91" spans="2:12" ht="12.75">
      <c r="B91" s="141">
        <v>424</v>
      </c>
      <c r="C91" s="410" t="s">
        <v>980</v>
      </c>
      <c r="D91" s="410"/>
      <c r="E91" s="410"/>
      <c r="F91" s="410"/>
      <c r="G91" s="410"/>
      <c r="H91" s="410"/>
      <c r="I91" s="142">
        <v>72</v>
      </c>
      <c r="J91" s="275">
        <f>SUM(J92:J95)</f>
        <v>0</v>
      </c>
      <c r="K91" s="275">
        <f>SUM(K92:K95)</f>
        <v>1008</v>
      </c>
      <c r="L91" s="79" t="str">
        <f t="shared" si="2"/>
        <v>-</v>
      </c>
    </row>
    <row r="92" spans="2:12" ht="12.75">
      <c r="B92" s="141">
        <v>4241</v>
      </c>
      <c r="C92" s="410" t="s">
        <v>2173</v>
      </c>
      <c r="D92" s="410"/>
      <c r="E92" s="410"/>
      <c r="F92" s="410"/>
      <c r="G92" s="410"/>
      <c r="H92" s="410"/>
      <c r="I92" s="142">
        <v>73</v>
      </c>
      <c r="J92" s="80"/>
      <c r="K92" s="80"/>
      <c r="L92" s="79" t="str">
        <f t="shared" si="2"/>
        <v>-</v>
      </c>
    </row>
    <row r="93" spans="2:12" ht="12.75">
      <c r="B93" s="141">
        <v>4242</v>
      </c>
      <c r="C93" s="410" t="s">
        <v>2174</v>
      </c>
      <c r="D93" s="410"/>
      <c r="E93" s="410"/>
      <c r="F93" s="410"/>
      <c r="G93" s="410"/>
      <c r="H93" s="410"/>
      <c r="I93" s="142">
        <v>74</v>
      </c>
      <c r="J93" s="80"/>
      <c r="K93" s="80">
        <v>1008</v>
      </c>
      <c r="L93" s="79" t="str">
        <f t="shared" si="2"/>
        <v>-</v>
      </c>
    </row>
    <row r="94" spans="2:12" ht="12.75">
      <c r="B94" s="141">
        <v>4243</v>
      </c>
      <c r="C94" s="410" t="s">
        <v>2175</v>
      </c>
      <c r="D94" s="410"/>
      <c r="E94" s="410"/>
      <c r="F94" s="410"/>
      <c r="G94" s="410"/>
      <c r="H94" s="410"/>
      <c r="I94" s="142">
        <v>75</v>
      </c>
      <c r="J94" s="80"/>
      <c r="K94" s="80"/>
      <c r="L94" s="79" t="str">
        <f t="shared" si="2"/>
        <v>-</v>
      </c>
    </row>
    <row r="95" spans="2:12" ht="12.75">
      <c r="B95" s="141">
        <v>4244</v>
      </c>
      <c r="C95" s="410" t="s">
        <v>2178</v>
      </c>
      <c r="D95" s="410"/>
      <c r="E95" s="410"/>
      <c r="F95" s="410"/>
      <c r="G95" s="410"/>
      <c r="H95" s="410"/>
      <c r="I95" s="142">
        <v>76</v>
      </c>
      <c r="J95" s="80"/>
      <c r="K95" s="80"/>
      <c r="L95" s="79" t="str">
        <f t="shared" si="2"/>
        <v>-</v>
      </c>
    </row>
    <row r="96" spans="2:12" ht="12.75">
      <c r="B96" s="141">
        <v>425</v>
      </c>
      <c r="C96" s="410" t="s">
        <v>981</v>
      </c>
      <c r="D96" s="410"/>
      <c r="E96" s="410"/>
      <c r="F96" s="410"/>
      <c r="G96" s="410"/>
      <c r="H96" s="410"/>
      <c r="I96" s="142">
        <v>77</v>
      </c>
      <c r="J96" s="275">
        <f>SUM(J97:J105)</f>
        <v>46440</v>
      </c>
      <c r="K96" s="275">
        <f>SUM(K97:K105)</f>
        <v>42833</v>
      </c>
      <c r="L96" s="79">
        <f t="shared" si="2"/>
        <v>92.23298880275624</v>
      </c>
    </row>
    <row r="97" spans="2:12" ht="12.75">
      <c r="B97" s="141">
        <v>4251</v>
      </c>
      <c r="C97" s="410" t="s">
        <v>1780</v>
      </c>
      <c r="D97" s="410"/>
      <c r="E97" s="410"/>
      <c r="F97" s="410"/>
      <c r="G97" s="410"/>
      <c r="H97" s="410"/>
      <c r="I97" s="142">
        <v>78</v>
      </c>
      <c r="J97" s="80">
        <v>5133</v>
      </c>
      <c r="K97" s="80">
        <f>5672+19</f>
        <v>5691</v>
      </c>
      <c r="L97" s="79">
        <f t="shared" si="2"/>
        <v>110.8708357685564</v>
      </c>
    </row>
    <row r="98" spans="2:12" ht="12.75">
      <c r="B98" s="141">
        <v>4252</v>
      </c>
      <c r="C98" s="410" t="s">
        <v>1781</v>
      </c>
      <c r="D98" s="410"/>
      <c r="E98" s="410"/>
      <c r="F98" s="410"/>
      <c r="G98" s="410"/>
      <c r="H98" s="410"/>
      <c r="I98" s="142">
        <v>79</v>
      </c>
      <c r="J98" s="80">
        <v>2191</v>
      </c>
      <c r="K98" s="80">
        <v>206</v>
      </c>
      <c r="L98" s="79">
        <f t="shared" si="2"/>
        <v>9.402099497946145</v>
      </c>
    </row>
    <row r="99" spans="2:12" ht="12.75">
      <c r="B99" s="141">
        <v>4253</v>
      </c>
      <c r="C99" s="410" t="s">
        <v>1782</v>
      </c>
      <c r="D99" s="410"/>
      <c r="E99" s="410"/>
      <c r="F99" s="410"/>
      <c r="G99" s="410"/>
      <c r="H99" s="410"/>
      <c r="I99" s="142">
        <v>80</v>
      </c>
      <c r="J99" s="80"/>
      <c r="K99" s="80"/>
      <c r="L99" s="79" t="str">
        <f t="shared" si="2"/>
        <v>-</v>
      </c>
    </row>
    <row r="100" spans="2:12" ht="12.75">
      <c r="B100" s="141">
        <v>4254</v>
      </c>
      <c r="C100" s="410" t="s">
        <v>1783</v>
      </c>
      <c r="D100" s="410"/>
      <c r="E100" s="410"/>
      <c r="F100" s="410"/>
      <c r="G100" s="410"/>
      <c r="H100" s="410"/>
      <c r="I100" s="142">
        <v>81</v>
      </c>
      <c r="J100" s="80">
        <v>4482</v>
      </c>
      <c r="K100" s="80">
        <f>5714+64+561</f>
        <v>6339</v>
      </c>
      <c r="L100" s="79">
        <f t="shared" si="2"/>
        <v>141.43239625167337</v>
      </c>
    </row>
    <row r="101" spans="2:12" ht="12.75">
      <c r="B101" s="141">
        <v>4255</v>
      </c>
      <c r="C101" s="410" t="s">
        <v>1784</v>
      </c>
      <c r="D101" s="410"/>
      <c r="E101" s="410"/>
      <c r="F101" s="410"/>
      <c r="G101" s="410"/>
      <c r="H101" s="410"/>
      <c r="I101" s="142">
        <v>82</v>
      </c>
      <c r="J101" s="80">
        <v>8743</v>
      </c>
      <c r="K101" s="80">
        <f>2439+182+6371</f>
        <v>8992</v>
      </c>
      <c r="L101" s="79">
        <f t="shared" si="2"/>
        <v>102.84799267985818</v>
      </c>
    </row>
    <row r="102" spans="2:12" ht="12.75">
      <c r="B102" s="141">
        <v>4256</v>
      </c>
      <c r="C102" s="410" t="s">
        <v>970</v>
      </c>
      <c r="D102" s="410"/>
      <c r="E102" s="410"/>
      <c r="F102" s="410"/>
      <c r="G102" s="410"/>
      <c r="H102" s="410"/>
      <c r="I102" s="142">
        <v>83</v>
      </c>
      <c r="J102" s="80"/>
      <c r="K102" s="80"/>
      <c r="L102" s="79" t="str">
        <f t="shared" si="2"/>
        <v>-</v>
      </c>
    </row>
    <row r="103" spans="2:12" ht="12.75">
      <c r="B103" s="141">
        <v>4257</v>
      </c>
      <c r="C103" s="410" t="s">
        <v>2218</v>
      </c>
      <c r="D103" s="410"/>
      <c r="E103" s="410"/>
      <c r="F103" s="410"/>
      <c r="G103" s="410"/>
      <c r="H103" s="410"/>
      <c r="I103" s="142">
        <v>84</v>
      </c>
      <c r="J103" s="80"/>
      <c r="K103" s="80">
        <f>296</f>
        <v>296</v>
      </c>
      <c r="L103" s="79" t="str">
        <f t="shared" si="2"/>
        <v>-</v>
      </c>
    </row>
    <row r="104" spans="2:12" ht="12.75">
      <c r="B104" s="141">
        <v>4258</v>
      </c>
      <c r="C104" s="410" t="s">
        <v>971</v>
      </c>
      <c r="D104" s="410"/>
      <c r="E104" s="410"/>
      <c r="F104" s="410"/>
      <c r="G104" s="410"/>
      <c r="H104" s="410"/>
      <c r="I104" s="142">
        <v>85</v>
      </c>
      <c r="J104" s="80"/>
      <c r="K104" s="80"/>
      <c r="L104" s="79" t="str">
        <f t="shared" si="2"/>
        <v>-</v>
      </c>
    </row>
    <row r="105" spans="2:12" ht="12.75">
      <c r="B105" s="141">
        <v>4259</v>
      </c>
      <c r="C105" s="410" t="s">
        <v>972</v>
      </c>
      <c r="D105" s="410"/>
      <c r="E105" s="410"/>
      <c r="F105" s="410"/>
      <c r="G105" s="410"/>
      <c r="H105" s="410"/>
      <c r="I105" s="142">
        <v>86</v>
      </c>
      <c r="J105" s="80">
        <v>25891</v>
      </c>
      <c r="K105" s="80">
        <f>480+20829</f>
        <v>21309</v>
      </c>
      <c r="L105" s="79">
        <f t="shared" si="2"/>
        <v>82.30273067861418</v>
      </c>
    </row>
    <row r="106" spans="2:12" ht="12.75">
      <c r="B106" s="141">
        <v>426</v>
      </c>
      <c r="C106" s="410" t="s">
        <v>982</v>
      </c>
      <c r="D106" s="410"/>
      <c r="E106" s="410"/>
      <c r="F106" s="410"/>
      <c r="G106" s="410"/>
      <c r="H106" s="410"/>
      <c r="I106" s="142">
        <v>87</v>
      </c>
      <c r="J106" s="275">
        <f>SUM(J107:J110)</f>
        <v>20032</v>
      </c>
      <c r="K106" s="275">
        <f>SUM(K107:K110)</f>
        <v>19585</v>
      </c>
      <c r="L106" s="79">
        <f t="shared" si="2"/>
        <v>97.76857028753993</v>
      </c>
    </row>
    <row r="107" spans="2:12" ht="12.75">
      <c r="B107" s="141">
        <v>4261</v>
      </c>
      <c r="C107" s="410" t="s">
        <v>2512</v>
      </c>
      <c r="D107" s="410"/>
      <c r="E107" s="410"/>
      <c r="F107" s="410"/>
      <c r="G107" s="410"/>
      <c r="H107" s="410"/>
      <c r="I107" s="142">
        <v>88</v>
      </c>
      <c r="J107" s="80">
        <v>909</v>
      </c>
      <c r="K107" s="80">
        <f>140+89</f>
        <v>229</v>
      </c>
      <c r="L107" s="79">
        <f t="shared" si="2"/>
        <v>25.192519251925194</v>
      </c>
    </row>
    <row r="108" spans="2:12" ht="12.75">
      <c r="B108" s="141">
        <v>4262</v>
      </c>
      <c r="C108" s="410" t="s">
        <v>2216</v>
      </c>
      <c r="D108" s="410"/>
      <c r="E108" s="410"/>
      <c r="F108" s="410"/>
      <c r="G108" s="410"/>
      <c r="H108" s="410"/>
      <c r="I108" s="142">
        <v>89</v>
      </c>
      <c r="J108" s="80"/>
      <c r="K108" s="80"/>
      <c r="L108" s="79" t="str">
        <f t="shared" si="2"/>
        <v>-</v>
      </c>
    </row>
    <row r="109" spans="2:12" ht="12.75">
      <c r="B109" s="141">
        <v>4263</v>
      </c>
      <c r="C109" s="410" t="s">
        <v>2217</v>
      </c>
      <c r="D109" s="410"/>
      <c r="E109" s="410"/>
      <c r="F109" s="410"/>
      <c r="G109" s="410"/>
      <c r="H109" s="410"/>
      <c r="I109" s="142">
        <v>90</v>
      </c>
      <c r="J109" s="80">
        <v>18401</v>
      </c>
      <c r="K109" s="80">
        <f>4989+108+12202+1878</f>
        <v>19177</v>
      </c>
      <c r="L109" s="79">
        <f t="shared" si="2"/>
        <v>104.21716211075484</v>
      </c>
    </row>
    <row r="110" spans="2:12" ht="12.75">
      <c r="B110" s="141">
        <v>4264</v>
      </c>
      <c r="C110" s="410" t="s">
        <v>2179</v>
      </c>
      <c r="D110" s="410"/>
      <c r="E110" s="410"/>
      <c r="F110" s="410"/>
      <c r="G110" s="410"/>
      <c r="H110" s="410"/>
      <c r="I110" s="142">
        <v>91</v>
      </c>
      <c r="J110" s="80">
        <v>722</v>
      </c>
      <c r="K110" s="80">
        <v>179</v>
      </c>
      <c r="L110" s="79">
        <f t="shared" si="2"/>
        <v>24.792243767313018</v>
      </c>
    </row>
    <row r="111" spans="2:12" ht="12.75">
      <c r="B111" s="141">
        <v>429</v>
      </c>
      <c r="C111" s="410" t="s">
        <v>983</v>
      </c>
      <c r="D111" s="410"/>
      <c r="E111" s="410"/>
      <c r="F111" s="410"/>
      <c r="G111" s="410"/>
      <c r="H111" s="410"/>
      <c r="I111" s="142">
        <v>92</v>
      </c>
      <c r="J111" s="275">
        <f>SUM(J112:J116)</f>
        <v>3651</v>
      </c>
      <c r="K111" s="275">
        <f>SUM(K112:K116)</f>
        <v>3344</v>
      </c>
      <c r="L111" s="79">
        <f t="shared" si="2"/>
        <v>91.59134483703096</v>
      </c>
    </row>
    <row r="112" spans="2:12" ht="12.75">
      <c r="B112" s="141">
        <v>4291</v>
      </c>
      <c r="C112" s="410" t="s">
        <v>2219</v>
      </c>
      <c r="D112" s="410"/>
      <c r="E112" s="410"/>
      <c r="F112" s="410"/>
      <c r="G112" s="410"/>
      <c r="H112" s="410"/>
      <c r="I112" s="142">
        <v>93</v>
      </c>
      <c r="J112" s="80"/>
      <c r="K112" s="80"/>
      <c r="L112" s="79" t="str">
        <f t="shared" si="2"/>
        <v>-</v>
      </c>
    </row>
    <row r="113" spans="2:12" ht="12.75">
      <c r="B113" s="141">
        <v>4292</v>
      </c>
      <c r="C113" s="410" t="s">
        <v>2220</v>
      </c>
      <c r="D113" s="410"/>
      <c r="E113" s="410"/>
      <c r="F113" s="410"/>
      <c r="G113" s="410"/>
      <c r="H113" s="410"/>
      <c r="I113" s="142">
        <v>94</v>
      </c>
      <c r="J113" s="80">
        <v>3451</v>
      </c>
      <c r="K113" s="80">
        <v>2493</v>
      </c>
      <c r="L113" s="79">
        <f>IF(J113&gt;0,IF(K113/J113&gt;=100,"&gt;&gt;100",K113/J113*100),"-")</f>
        <v>72.23993045494059</v>
      </c>
    </row>
    <row r="114" spans="2:12" ht="12.75">
      <c r="B114" s="141">
        <v>4293</v>
      </c>
      <c r="C114" s="410" t="s">
        <v>2221</v>
      </c>
      <c r="D114" s="410"/>
      <c r="E114" s="410"/>
      <c r="F114" s="410"/>
      <c r="G114" s="410"/>
      <c r="H114" s="410"/>
      <c r="I114" s="142">
        <v>95</v>
      </c>
      <c r="J114" s="80"/>
      <c r="K114" s="80"/>
      <c r="L114" s="79" t="str">
        <f t="shared" si="2"/>
        <v>-</v>
      </c>
    </row>
    <row r="115" spans="2:12" ht="12.75">
      <c r="B115" s="141">
        <v>4294</v>
      </c>
      <c r="C115" s="410" t="s">
        <v>2180</v>
      </c>
      <c r="D115" s="410"/>
      <c r="E115" s="410"/>
      <c r="F115" s="410"/>
      <c r="G115" s="410"/>
      <c r="H115" s="410"/>
      <c r="I115" s="142">
        <v>96</v>
      </c>
      <c r="J115" s="80"/>
      <c r="K115" s="80"/>
      <c r="L115" s="79" t="str">
        <f t="shared" si="2"/>
        <v>-</v>
      </c>
    </row>
    <row r="116" spans="2:12" ht="12.75">
      <c r="B116" s="141">
        <v>4295</v>
      </c>
      <c r="C116" s="410" t="s">
        <v>2181</v>
      </c>
      <c r="D116" s="410"/>
      <c r="E116" s="410"/>
      <c r="F116" s="410"/>
      <c r="G116" s="410"/>
      <c r="H116" s="410"/>
      <c r="I116" s="142">
        <v>97</v>
      </c>
      <c r="J116" s="80">
        <v>200</v>
      </c>
      <c r="K116" s="80">
        <f>51+800</f>
        <v>851</v>
      </c>
      <c r="L116" s="79">
        <f t="shared" si="2"/>
        <v>425.5</v>
      </c>
    </row>
    <row r="117" spans="2:12" ht="12.75">
      <c r="B117" s="141">
        <v>43</v>
      </c>
      <c r="C117" s="410" t="s">
        <v>2182</v>
      </c>
      <c r="D117" s="410"/>
      <c r="E117" s="410"/>
      <c r="F117" s="410"/>
      <c r="G117" s="410"/>
      <c r="H117" s="410"/>
      <c r="I117" s="142">
        <v>98</v>
      </c>
      <c r="J117" s="80"/>
      <c r="K117" s="80"/>
      <c r="L117" s="79" t="str">
        <f>IF(J117&gt;0,IF(K117/J117&gt;=100,"&gt;&gt;100",K117/J117*100),"-")</f>
        <v>-</v>
      </c>
    </row>
    <row r="118" spans="2:12" ht="12.75">
      <c r="B118" s="141">
        <v>44</v>
      </c>
      <c r="C118" s="410" t="s">
        <v>984</v>
      </c>
      <c r="D118" s="410"/>
      <c r="E118" s="410"/>
      <c r="F118" s="410"/>
      <c r="G118" s="410"/>
      <c r="H118" s="410"/>
      <c r="I118" s="142">
        <v>99</v>
      </c>
      <c r="J118" s="275">
        <f>J119+J120+J124</f>
        <v>1538</v>
      </c>
      <c r="K118" s="275">
        <f>K119+K120+K124</f>
        <v>1029</v>
      </c>
      <c r="L118" s="79">
        <f t="shared" si="2"/>
        <v>66.90507152145643</v>
      </c>
    </row>
    <row r="119" spans="2:12" ht="12.75">
      <c r="B119" s="141">
        <v>441</v>
      </c>
      <c r="C119" s="410" t="s">
        <v>2548</v>
      </c>
      <c r="D119" s="410"/>
      <c r="E119" s="410"/>
      <c r="F119" s="410"/>
      <c r="G119" s="410"/>
      <c r="H119" s="410"/>
      <c r="I119" s="142">
        <v>100</v>
      </c>
      <c r="J119" s="80"/>
      <c r="K119" s="80"/>
      <c r="L119" s="79" t="str">
        <f t="shared" si="2"/>
        <v>-</v>
      </c>
    </row>
    <row r="120" spans="2:12" ht="12.75">
      <c r="B120" s="141">
        <v>442</v>
      </c>
      <c r="C120" s="410" t="s">
        <v>985</v>
      </c>
      <c r="D120" s="410"/>
      <c r="E120" s="410"/>
      <c r="F120" s="410"/>
      <c r="G120" s="410"/>
      <c r="H120" s="410"/>
      <c r="I120" s="142">
        <v>101</v>
      </c>
      <c r="J120" s="275">
        <f>SUM(J121:J123)</f>
        <v>0</v>
      </c>
      <c r="K120" s="275">
        <f>SUM(K121:K123)</f>
        <v>0</v>
      </c>
      <c r="L120" s="79" t="str">
        <f t="shared" si="2"/>
        <v>-</v>
      </c>
    </row>
    <row r="121" spans="2:12" ht="12.75">
      <c r="B121" s="141">
        <v>4421</v>
      </c>
      <c r="C121" s="410" t="s">
        <v>973</v>
      </c>
      <c r="D121" s="410"/>
      <c r="E121" s="410"/>
      <c r="F121" s="410"/>
      <c r="G121" s="410"/>
      <c r="H121" s="410"/>
      <c r="I121" s="142">
        <v>102</v>
      </c>
      <c r="J121" s="80"/>
      <c r="K121" s="80"/>
      <c r="L121" s="79" t="str">
        <f t="shared" si="2"/>
        <v>-</v>
      </c>
    </row>
    <row r="122" spans="2:12" ht="12.75">
      <c r="B122" s="141">
        <v>4422</v>
      </c>
      <c r="C122" s="410" t="s">
        <v>974</v>
      </c>
      <c r="D122" s="410"/>
      <c r="E122" s="410"/>
      <c r="F122" s="410"/>
      <c r="G122" s="410"/>
      <c r="H122" s="410"/>
      <c r="I122" s="142">
        <v>103</v>
      </c>
      <c r="J122" s="80"/>
      <c r="K122" s="80"/>
      <c r="L122" s="79" t="str">
        <f t="shared" si="2"/>
        <v>-</v>
      </c>
    </row>
    <row r="123" spans="2:12" ht="12.75">
      <c r="B123" s="141">
        <v>4423</v>
      </c>
      <c r="C123" s="410" t="s">
        <v>975</v>
      </c>
      <c r="D123" s="410"/>
      <c r="E123" s="410"/>
      <c r="F123" s="410"/>
      <c r="G123" s="410"/>
      <c r="H123" s="410"/>
      <c r="I123" s="142">
        <v>104</v>
      </c>
      <c r="J123" s="80"/>
      <c r="K123" s="80"/>
      <c r="L123" s="79" t="str">
        <f t="shared" si="2"/>
        <v>-</v>
      </c>
    </row>
    <row r="124" spans="2:12" ht="12.75">
      <c r="B124" s="141">
        <v>443</v>
      </c>
      <c r="C124" s="410" t="s">
        <v>986</v>
      </c>
      <c r="D124" s="410"/>
      <c r="E124" s="410"/>
      <c r="F124" s="410"/>
      <c r="G124" s="410"/>
      <c r="H124" s="410"/>
      <c r="I124" s="142">
        <v>105</v>
      </c>
      <c r="J124" s="275">
        <f>SUM(J125:J128)</f>
        <v>1538</v>
      </c>
      <c r="K124" s="275">
        <f>SUM(K125:K128)</f>
        <v>1029</v>
      </c>
      <c r="L124" s="79">
        <f t="shared" si="2"/>
        <v>66.90507152145643</v>
      </c>
    </row>
    <row r="125" spans="2:12" ht="12.75">
      <c r="B125" s="141">
        <v>4431</v>
      </c>
      <c r="C125" s="410" t="s">
        <v>2222</v>
      </c>
      <c r="D125" s="410"/>
      <c r="E125" s="410"/>
      <c r="F125" s="410"/>
      <c r="G125" s="410"/>
      <c r="H125" s="410"/>
      <c r="I125" s="142">
        <v>106</v>
      </c>
      <c r="J125" s="80">
        <v>1527</v>
      </c>
      <c r="K125" s="80">
        <f>1001</f>
        <v>1001</v>
      </c>
      <c r="L125" s="79">
        <f t="shared" si="2"/>
        <v>65.55337262606417</v>
      </c>
    </row>
    <row r="126" spans="2:12" ht="12.75">
      <c r="B126" s="141">
        <v>4432</v>
      </c>
      <c r="C126" s="410" t="s">
        <v>976</v>
      </c>
      <c r="D126" s="410"/>
      <c r="E126" s="410"/>
      <c r="F126" s="410"/>
      <c r="G126" s="410"/>
      <c r="H126" s="410"/>
      <c r="I126" s="142">
        <v>107</v>
      </c>
      <c r="J126" s="80"/>
      <c r="K126" s="80"/>
      <c r="L126" s="79" t="str">
        <f t="shared" si="2"/>
        <v>-</v>
      </c>
    </row>
    <row r="127" spans="2:12" ht="12.75">
      <c r="B127" s="141">
        <v>4433</v>
      </c>
      <c r="C127" s="410" t="s">
        <v>2952</v>
      </c>
      <c r="D127" s="410"/>
      <c r="E127" s="410"/>
      <c r="F127" s="410"/>
      <c r="G127" s="410"/>
      <c r="H127" s="410"/>
      <c r="I127" s="142">
        <v>108</v>
      </c>
      <c r="J127" s="80">
        <v>11</v>
      </c>
      <c r="K127" s="80">
        <v>28</v>
      </c>
      <c r="L127" s="79">
        <f t="shared" si="2"/>
        <v>254.54545454545453</v>
      </c>
    </row>
    <row r="128" spans="2:12" ht="12.75">
      <c r="B128" s="141">
        <v>4434</v>
      </c>
      <c r="C128" s="410" t="s">
        <v>2953</v>
      </c>
      <c r="D128" s="410"/>
      <c r="E128" s="410"/>
      <c r="F128" s="410"/>
      <c r="G128" s="410"/>
      <c r="H128" s="410"/>
      <c r="I128" s="142">
        <v>109</v>
      </c>
      <c r="J128" s="80"/>
      <c r="K128" s="80"/>
      <c r="L128" s="79" t="str">
        <f t="shared" si="2"/>
        <v>-</v>
      </c>
    </row>
    <row r="129" spans="2:12" ht="12.75">
      <c r="B129" s="141">
        <v>45</v>
      </c>
      <c r="C129" s="410" t="s">
        <v>0</v>
      </c>
      <c r="D129" s="410"/>
      <c r="E129" s="410"/>
      <c r="F129" s="410"/>
      <c r="G129" s="410"/>
      <c r="H129" s="410"/>
      <c r="I129" s="142">
        <v>110</v>
      </c>
      <c r="J129" s="275">
        <f>J130+J133</f>
        <v>5000</v>
      </c>
      <c r="K129" s="275">
        <f>K130+K133</f>
        <v>0</v>
      </c>
      <c r="L129" s="79">
        <f t="shared" si="2"/>
        <v>0</v>
      </c>
    </row>
    <row r="130" spans="2:12" ht="12.75">
      <c r="B130" s="141">
        <v>451</v>
      </c>
      <c r="C130" s="410" t="s">
        <v>1</v>
      </c>
      <c r="D130" s="410"/>
      <c r="E130" s="410"/>
      <c r="F130" s="410"/>
      <c r="G130" s="410"/>
      <c r="H130" s="410"/>
      <c r="I130" s="142">
        <v>111</v>
      </c>
      <c r="J130" s="275">
        <f>J131+J132</f>
        <v>5000</v>
      </c>
      <c r="K130" s="275">
        <f>K131+K132</f>
        <v>0</v>
      </c>
      <c r="L130" s="79">
        <f t="shared" si="2"/>
        <v>0</v>
      </c>
    </row>
    <row r="131" spans="2:12" ht="12.75">
      <c r="B131" s="141">
        <v>4511</v>
      </c>
      <c r="C131" s="410" t="s">
        <v>2954</v>
      </c>
      <c r="D131" s="410"/>
      <c r="E131" s="410"/>
      <c r="F131" s="410"/>
      <c r="G131" s="410"/>
      <c r="H131" s="410"/>
      <c r="I131" s="142">
        <v>112</v>
      </c>
      <c r="J131" s="80">
        <v>5000</v>
      </c>
      <c r="K131" s="80"/>
      <c r="L131" s="79">
        <f t="shared" si="2"/>
        <v>0</v>
      </c>
    </row>
    <row r="132" spans="2:12" ht="12.75">
      <c r="B132" s="141">
        <v>4512</v>
      </c>
      <c r="C132" s="410" t="s">
        <v>2549</v>
      </c>
      <c r="D132" s="410"/>
      <c r="E132" s="410"/>
      <c r="F132" s="410"/>
      <c r="G132" s="410"/>
      <c r="H132" s="410"/>
      <c r="I132" s="142">
        <v>113</v>
      </c>
      <c r="J132" s="80"/>
      <c r="K132" s="80"/>
      <c r="L132" s="79" t="str">
        <f t="shared" si="2"/>
        <v>-</v>
      </c>
    </row>
    <row r="133" spans="2:12" ht="12.75">
      <c r="B133" s="141">
        <v>452</v>
      </c>
      <c r="C133" s="410" t="s">
        <v>2550</v>
      </c>
      <c r="D133" s="410"/>
      <c r="E133" s="410"/>
      <c r="F133" s="410"/>
      <c r="G133" s="410"/>
      <c r="H133" s="410"/>
      <c r="I133" s="142">
        <v>114</v>
      </c>
      <c r="J133" s="80"/>
      <c r="K133" s="80"/>
      <c r="L133" s="79" t="str">
        <f t="shared" si="2"/>
        <v>-</v>
      </c>
    </row>
    <row r="134" spans="2:12" ht="12.75">
      <c r="B134" s="141">
        <v>46</v>
      </c>
      <c r="C134" s="410" t="s">
        <v>2</v>
      </c>
      <c r="D134" s="410"/>
      <c r="E134" s="410"/>
      <c r="F134" s="410"/>
      <c r="G134" s="410"/>
      <c r="H134" s="410"/>
      <c r="I134" s="142">
        <v>115</v>
      </c>
      <c r="J134" s="275">
        <f>J135+J140</f>
        <v>0</v>
      </c>
      <c r="K134" s="275">
        <f>K135+K140</f>
        <v>0</v>
      </c>
      <c r="L134" s="79" t="str">
        <f t="shared" si="2"/>
        <v>-</v>
      </c>
    </row>
    <row r="135" spans="2:12" ht="12.75">
      <c r="B135" s="141">
        <v>461</v>
      </c>
      <c r="C135" s="410" t="s">
        <v>3</v>
      </c>
      <c r="D135" s="410"/>
      <c r="E135" s="410"/>
      <c r="F135" s="410"/>
      <c r="G135" s="410"/>
      <c r="H135" s="410"/>
      <c r="I135" s="142">
        <v>116</v>
      </c>
      <c r="J135" s="275">
        <f>SUM(J136:J139)</f>
        <v>0</v>
      </c>
      <c r="K135" s="275">
        <f>SUM(K136:K139)</f>
        <v>0</v>
      </c>
      <c r="L135" s="79" t="str">
        <f t="shared" si="2"/>
        <v>-</v>
      </c>
    </row>
    <row r="136" spans="2:12" ht="12.75">
      <c r="B136" s="141">
        <v>4611</v>
      </c>
      <c r="C136" s="410" t="s">
        <v>2955</v>
      </c>
      <c r="D136" s="410"/>
      <c r="E136" s="410"/>
      <c r="F136" s="410"/>
      <c r="G136" s="410"/>
      <c r="H136" s="410"/>
      <c r="I136" s="142">
        <v>117</v>
      </c>
      <c r="J136" s="80"/>
      <c r="K136" s="80"/>
      <c r="L136" s="79" t="str">
        <f t="shared" si="2"/>
        <v>-</v>
      </c>
    </row>
    <row r="137" spans="2:12" ht="12.75">
      <c r="B137" s="141">
        <v>4612</v>
      </c>
      <c r="C137" s="410" t="s">
        <v>2956</v>
      </c>
      <c r="D137" s="410"/>
      <c r="E137" s="410"/>
      <c r="F137" s="410"/>
      <c r="G137" s="410"/>
      <c r="H137" s="410"/>
      <c r="I137" s="142">
        <v>118</v>
      </c>
      <c r="J137" s="80"/>
      <c r="K137" s="80"/>
      <c r="L137" s="79" t="str">
        <f t="shared" si="2"/>
        <v>-</v>
      </c>
    </row>
    <row r="138" spans="2:12" ht="12.75">
      <c r="B138" s="141">
        <v>4613</v>
      </c>
      <c r="C138" s="410" t="s">
        <v>2551</v>
      </c>
      <c r="D138" s="410"/>
      <c r="E138" s="410"/>
      <c r="F138" s="410"/>
      <c r="G138" s="410"/>
      <c r="H138" s="410"/>
      <c r="I138" s="142">
        <v>119</v>
      </c>
      <c r="J138" s="80"/>
      <c r="K138" s="80"/>
      <c r="L138" s="79" t="str">
        <f t="shared" si="2"/>
        <v>-</v>
      </c>
    </row>
    <row r="139" spans="2:12" ht="12.75">
      <c r="B139" s="141">
        <v>4614</v>
      </c>
      <c r="C139" s="410" t="s">
        <v>2957</v>
      </c>
      <c r="D139" s="410"/>
      <c r="E139" s="410"/>
      <c r="F139" s="410"/>
      <c r="G139" s="410"/>
      <c r="H139" s="410"/>
      <c r="I139" s="142">
        <v>120</v>
      </c>
      <c r="J139" s="80"/>
      <c r="K139" s="80"/>
      <c r="L139" s="79" t="str">
        <f t="shared" si="2"/>
        <v>-</v>
      </c>
    </row>
    <row r="140" spans="2:12" ht="12.75">
      <c r="B140" s="141">
        <v>462</v>
      </c>
      <c r="C140" s="410" t="s">
        <v>4</v>
      </c>
      <c r="D140" s="410"/>
      <c r="E140" s="410"/>
      <c r="F140" s="410"/>
      <c r="G140" s="410"/>
      <c r="H140" s="410"/>
      <c r="I140" s="142">
        <v>121</v>
      </c>
      <c r="J140" s="275">
        <f>SUM(J141:J144)</f>
        <v>0</v>
      </c>
      <c r="K140" s="275">
        <f>SUM(K141:K144)</f>
        <v>0</v>
      </c>
      <c r="L140" s="79" t="str">
        <f t="shared" si="2"/>
        <v>-</v>
      </c>
    </row>
    <row r="141" spans="2:12" ht="12.75">
      <c r="B141" s="141">
        <v>4621</v>
      </c>
      <c r="C141" s="410" t="s">
        <v>2958</v>
      </c>
      <c r="D141" s="410"/>
      <c r="E141" s="410"/>
      <c r="F141" s="410"/>
      <c r="G141" s="410"/>
      <c r="H141" s="410"/>
      <c r="I141" s="142">
        <v>122</v>
      </c>
      <c r="J141" s="80"/>
      <c r="K141" s="80"/>
      <c r="L141" s="79" t="str">
        <f t="shared" si="2"/>
        <v>-</v>
      </c>
    </row>
    <row r="142" spans="2:12" ht="12.75">
      <c r="B142" s="141">
        <v>4622</v>
      </c>
      <c r="C142" s="410" t="s">
        <v>2959</v>
      </c>
      <c r="D142" s="410"/>
      <c r="E142" s="410"/>
      <c r="F142" s="410"/>
      <c r="G142" s="410"/>
      <c r="H142" s="410"/>
      <c r="I142" s="142">
        <v>123</v>
      </c>
      <c r="J142" s="80"/>
      <c r="K142" s="80"/>
      <c r="L142" s="79" t="str">
        <f>IF(J142&gt;0,IF(K142/J142&gt;=100,"&gt;&gt;100",K142/J142*100),"-")</f>
        <v>-</v>
      </c>
    </row>
    <row r="143" spans="2:12" ht="12.75">
      <c r="B143" s="141">
        <v>4623</v>
      </c>
      <c r="C143" s="410" t="s">
        <v>2552</v>
      </c>
      <c r="D143" s="410"/>
      <c r="E143" s="410"/>
      <c r="F143" s="410"/>
      <c r="G143" s="410"/>
      <c r="H143" s="410"/>
      <c r="I143" s="142">
        <v>124</v>
      </c>
      <c r="J143" s="80"/>
      <c r="K143" s="80"/>
      <c r="L143" s="79" t="str">
        <f>IF(J143&gt;0,IF(K143/J143&gt;=100,"&gt;&gt;100",K143/J143*100),"-")</f>
        <v>-</v>
      </c>
    </row>
    <row r="144" spans="2:12" ht="12.75">
      <c r="B144" s="141">
        <v>4624</v>
      </c>
      <c r="C144" s="410" t="s">
        <v>2960</v>
      </c>
      <c r="D144" s="410"/>
      <c r="E144" s="410"/>
      <c r="F144" s="410"/>
      <c r="G144" s="410"/>
      <c r="H144" s="410"/>
      <c r="I144" s="142">
        <v>125</v>
      </c>
      <c r="J144" s="80"/>
      <c r="K144" s="80"/>
      <c r="L144" s="79" t="str">
        <f>IF(J144&gt;0,IF(K144/J144&gt;=100,"&gt;&gt;100",K144/J144*100),"-")</f>
        <v>-</v>
      </c>
    </row>
    <row r="145" spans="2:12" ht="12.75">
      <c r="B145" s="141">
        <v>47</v>
      </c>
      <c r="C145" s="410" t="s">
        <v>640</v>
      </c>
      <c r="D145" s="410"/>
      <c r="E145" s="410"/>
      <c r="F145" s="410"/>
      <c r="G145" s="410"/>
      <c r="H145" s="410"/>
      <c r="I145" s="142">
        <v>126</v>
      </c>
      <c r="J145" s="275">
        <f>J146+J147</f>
        <v>0</v>
      </c>
      <c r="K145" s="275">
        <f>K146+K147</f>
        <v>0</v>
      </c>
      <c r="L145" s="79" t="str">
        <f>IF(J145&gt;0,IF(K145/J145&gt;=100,"&gt;&gt;100",K145/J145*100),"-")</f>
        <v>-</v>
      </c>
    </row>
    <row r="146" spans="2:12" ht="12.75">
      <c r="B146" s="141">
        <v>4711</v>
      </c>
      <c r="C146" s="410" t="s">
        <v>641</v>
      </c>
      <c r="D146" s="410"/>
      <c r="E146" s="410"/>
      <c r="F146" s="410"/>
      <c r="G146" s="410"/>
      <c r="H146" s="410"/>
      <c r="I146" s="142">
        <v>127</v>
      </c>
      <c r="J146" s="80"/>
      <c r="K146" s="80"/>
      <c r="L146" s="79" t="str">
        <f t="shared" si="2"/>
        <v>-</v>
      </c>
    </row>
    <row r="147" spans="2:12" ht="12.75">
      <c r="B147" s="141">
        <v>4712</v>
      </c>
      <c r="C147" s="410" t="s">
        <v>642</v>
      </c>
      <c r="D147" s="410"/>
      <c r="E147" s="410"/>
      <c r="F147" s="410"/>
      <c r="G147" s="410"/>
      <c r="H147" s="410"/>
      <c r="I147" s="142">
        <v>128</v>
      </c>
      <c r="J147" s="80"/>
      <c r="K147" s="80"/>
      <c r="L147" s="79" t="str">
        <f t="shared" si="2"/>
        <v>-</v>
      </c>
    </row>
    <row r="148" spans="2:12" ht="12.75">
      <c r="B148" s="141"/>
      <c r="C148" s="410" t="s">
        <v>1632</v>
      </c>
      <c r="D148" s="410"/>
      <c r="E148" s="410"/>
      <c r="F148" s="410"/>
      <c r="G148" s="410"/>
      <c r="H148" s="410"/>
      <c r="I148" s="142">
        <v>129</v>
      </c>
      <c r="J148" s="80"/>
      <c r="K148" s="80"/>
      <c r="L148" s="79" t="str">
        <f t="shared" si="2"/>
        <v>-</v>
      </c>
    </row>
    <row r="149" spans="2:12" ht="12.75">
      <c r="B149" s="141"/>
      <c r="C149" s="410" t="s">
        <v>1633</v>
      </c>
      <c r="D149" s="410"/>
      <c r="E149" s="410"/>
      <c r="F149" s="410"/>
      <c r="G149" s="410"/>
      <c r="H149" s="410"/>
      <c r="I149" s="142">
        <v>130</v>
      </c>
      <c r="J149" s="80"/>
      <c r="K149" s="80"/>
      <c r="L149" s="79" t="str">
        <f t="shared" si="2"/>
        <v>-</v>
      </c>
    </row>
    <row r="150" spans="2:12" ht="12.75">
      <c r="B150" s="141"/>
      <c r="C150" s="410" t="s">
        <v>1767</v>
      </c>
      <c r="D150" s="410"/>
      <c r="E150" s="410"/>
      <c r="F150" s="410"/>
      <c r="G150" s="410"/>
      <c r="H150" s="410"/>
      <c r="I150" s="142">
        <v>131</v>
      </c>
      <c r="J150" s="275">
        <f>IF(J149&gt;=J148,J149-J148,0)</f>
        <v>0</v>
      </c>
      <c r="K150" s="275">
        <f>IF(K149&gt;=K148,K149-K148,0)</f>
        <v>0</v>
      </c>
      <c r="L150" s="79" t="str">
        <f t="shared" si="2"/>
        <v>-</v>
      </c>
    </row>
    <row r="151" spans="2:12" ht="12.75">
      <c r="B151" s="141"/>
      <c r="C151" s="410" t="s">
        <v>1768</v>
      </c>
      <c r="D151" s="410"/>
      <c r="E151" s="410"/>
      <c r="F151" s="410"/>
      <c r="G151" s="410"/>
      <c r="H151" s="410"/>
      <c r="I151" s="142">
        <v>132</v>
      </c>
      <c r="J151" s="275">
        <f>IF(J148&gt;=J149,J148-J149,0)</f>
        <v>0</v>
      </c>
      <c r="K151" s="275">
        <f>IF(K148&gt;=K149,K148-K149,0)</f>
        <v>0</v>
      </c>
      <c r="L151" s="79" t="str">
        <f t="shared" si="2"/>
        <v>-</v>
      </c>
    </row>
    <row r="152" spans="2:12" ht="12.75">
      <c r="B152" s="141"/>
      <c r="C152" s="410" t="s">
        <v>1769</v>
      </c>
      <c r="D152" s="410"/>
      <c r="E152" s="410"/>
      <c r="F152" s="410"/>
      <c r="G152" s="410"/>
      <c r="H152" s="410"/>
      <c r="I152" s="142">
        <v>133</v>
      </c>
      <c r="J152" s="275">
        <f>J63-J150+J151</f>
        <v>86661</v>
      </c>
      <c r="K152" s="275">
        <f>K63-K150+K151</f>
        <v>67799</v>
      </c>
      <c r="L152" s="79">
        <f t="shared" si="2"/>
        <v>78.23473073239404</v>
      </c>
    </row>
    <row r="153" spans="2:12" ht="12.75">
      <c r="B153" s="141"/>
      <c r="C153" s="410" t="s">
        <v>1770</v>
      </c>
      <c r="D153" s="410"/>
      <c r="E153" s="410"/>
      <c r="F153" s="410"/>
      <c r="G153" s="410"/>
      <c r="H153" s="410"/>
      <c r="I153" s="142">
        <v>134</v>
      </c>
      <c r="J153" s="275">
        <f>IF(J19&gt;=J152,J19-J152,0)</f>
        <v>58314</v>
      </c>
      <c r="K153" s="275">
        <f>IF(K19&gt;=K152,K19-K152,0)</f>
        <v>22190</v>
      </c>
      <c r="L153" s="79">
        <f t="shared" si="2"/>
        <v>38.0526117227424</v>
      </c>
    </row>
    <row r="154" spans="2:12" ht="12.75">
      <c r="B154" s="141"/>
      <c r="C154" s="410" t="s">
        <v>1771</v>
      </c>
      <c r="D154" s="410"/>
      <c r="E154" s="410"/>
      <c r="F154" s="410"/>
      <c r="G154" s="410"/>
      <c r="H154" s="410"/>
      <c r="I154" s="142">
        <v>135</v>
      </c>
      <c r="J154" s="275">
        <f>IF(J152&gt;=J19,J152-J19,0)</f>
        <v>0</v>
      </c>
      <c r="K154" s="275">
        <f>IF(K152&gt;=K19,K152-K19,0)</f>
        <v>0</v>
      </c>
      <c r="L154" s="79" t="str">
        <f t="shared" si="2"/>
        <v>-</v>
      </c>
    </row>
    <row r="155" spans="2:12" ht="12.75">
      <c r="B155" s="141">
        <v>5221</v>
      </c>
      <c r="C155" s="410" t="s">
        <v>2961</v>
      </c>
      <c r="D155" s="410"/>
      <c r="E155" s="410"/>
      <c r="F155" s="410"/>
      <c r="G155" s="410"/>
      <c r="H155" s="410"/>
      <c r="I155" s="142">
        <v>136</v>
      </c>
      <c r="J155" s="80">
        <v>56241</v>
      </c>
      <c r="K155" s="80">
        <v>35034</v>
      </c>
      <c r="L155" s="79">
        <f t="shared" si="2"/>
        <v>62.29263348802475</v>
      </c>
    </row>
    <row r="156" spans="2:12" ht="12.75">
      <c r="B156" s="141">
        <v>5222</v>
      </c>
      <c r="C156" s="410" t="s">
        <v>2553</v>
      </c>
      <c r="D156" s="410"/>
      <c r="E156" s="410"/>
      <c r="F156" s="410"/>
      <c r="G156" s="410"/>
      <c r="H156" s="410"/>
      <c r="I156" s="142">
        <v>137</v>
      </c>
      <c r="J156" s="80"/>
      <c r="K156" s="80"/>
      <c r="L156" s="79" t="str">
        <f t="shared" si="2"/>
        <v>-</v>
      </c>
    </row>
    <row r="157" spans="2:12" ht="12.75">
      <c r="B157" s="141"/>
      <c r="C157" s="410" t="s">
        <v>2527</v>
      </c>
      <c r="D157" s="410"/>
      <c r="E157" s="410"/>
      <c r="F157" s="410"/>
      <c r="G157" s="410"/>
      <c r="H157" s="410"/>
      <c r="I157" s="142">
        <v>138</v>
      </c>
      <c r="J157" s="80"/>
      <c r="K157" s="80"/>
      <c r="L157" s="79" t="str">
        <f>IF(J157&gt;0,IF(K157/J157&gt;=100,"&gt;&gt;100",K157/J157*100),"-")</f>
        <v>-</v>
      </c>
    </row>
    <row r="158" spans="2:12" ht="12.75">
      <c r="B158" s="141"/>
      <c r="C158" s="410" t="s">
        <v>1239</v>
      </c>
      <c r="D158" s="410"/>
      <c r="E158" s="410"/>
      <c r="F158" s="410"/>
      <c r="G158" s="410"/>
      <c r="H158" s="410"/>
      <c r="I158" s="142">
        <v>139</v>
      </c>
      <c r="J158" s="275">
        <f>IF(J153+J155-J154-J156-J157&gt;=0,J153+J155-J154-J156-J157,0)</f>
        <v>114555</v>
      </c>
      <c r="K158" s="275">
        <f>IF(K153+K155-K154-K156-K157&gt;=0,K153+K155-K154-K156-K157,0)</f>
        <v>57224</v>
      </c>
      <c r="L158" s="79">
        <f t="shared" si="2"/>
        <v>49.95329754266509</v>
      </c>
    </row>
    <row r="159" spans="2:12" ht="12.75">
      <c r="B159" s="143"/>
      <c r="C159" s="412" t="s">
        <v>1240</v>
      </c>
      <c r="D159" s="412"/>
      <c r="E159" s="412"/>
      <c r="F159" s="412"/>
      <c r="G159" s="412"/>
      <c r="H159" s="412"/>
      <c r="I159" s="144">
        <v>140</v>
      </c>
      <c r="J159" s="276">
        <f>IF(J154+J156-J153-J155+J157&gt;=0,J154+J156-J153-J155+J157,0)</f>
        <v>0</v>
      </c>
      <c r="K159" s="276">
        <f>IF(K154+K156-K153-K155+K157&gt;=0,K154+K156-K153-K155+K157,0)</f>
        <v>0</v>
      </c>
      <c r="L159" s="82" t="str">
        <f>IF(J159&gt;0,IF(K159/J159&gt;=100,"&gt;&gt;100",K159/J159*100),"-")</f>
        <v>-</v>
      </c>
    </row>
    <row r="160" spans="2:12" ht="12.75">
      <c r="B160" s="427" t="s">
        <v>1638</v>
      </c>
      <c r="C160" s="428"/>
      <c r="D160" s="428"/>
      <c r="E160" s="428"/>
      <c r="F160" s="428"/>
      <c r="G160" s="428"/>
      <c r="H160" s="428"/>
      <c r="I160" s="428"/>
      <c r="J160" s="428"/>
      <c r="K160" s="428"/>
      <c r="L160" s="429"/>
    </row>
    <row r="161" spans="2:12" ht="12.75">
      <c r="B161" s="139">
        <v>11</v>
      </c>
      <c r="C161" s="413" t="s">
        <v>2962</v>
      </c>
      <c r="D161" s="413"/>
      <c r="E161" s="413"/>
      <c r="F161" s="413"/>
      <c r="G161" s="413"/>
      <c r="H161" s="413"/>
      <c r="I161" s="140">
        <v>141</v>
      </c>
      <c r="J161" s="83">
        <v>22107</v>
      </c>
      <c r="K161" s="83">
        <f>3495+1685+2585+623</f>
        <v>8388</v>
      </c>
      <c r="L161" s="78">
        <f aca="true" t="shared" si="3" ref="L161:L167">IF(J161&gt;0,IF(K161/J161&gt;=100,"&gt;&gt;100",K161/J161*100),"-")</f>
        <v>37.94273307097299</v>
      </c>
    </row>
    <row r="162" spans="2:12" ht="12.75">
      <c r="B162" s="145" t="s">
        <v>2963</v>
      </c>
      <c r="C162" s="410" t="s">
        <v>1438</v>
      </c>
      <c r="D162" s="410"/>
      <c r="E162" s="410"/>
      <c r="F162" s="410"/>
      <c r="G162" s="410"/>
      <c r="H162" s="410"/>
      <c r="I162" s="142">
        <v>142</v>
      </c>
      <c r="J162" s="80">
        <v>136741</v>
      </c>
      <c r="K162" s="80">
        <f>54281+3</f>
        <v>54284</v>
      </c>
      <c r="L162" s="79">
        <f t="shared" si="3"/>
        <v>39.69840793909654</v>
      </c>
    </row>
    <row r="163" spans="2:12" ht="12.75">
      <c r="B163" s="145" t="s">
        <v>1439</v>
      </c>
      <c r="C163" s="410" t="s">
        <v>1440</v>
      </c>
      <c r="D163" s="410"/>
      <c r="E163" s="410"/>
      <c r="F163" s="410"/>
      <c r="G163" s="410"/>
      <c r="H163" s="410"/>
      <c r="I163" s="142">
        <v>143</v>
      </c>
      <c r="J163" s="80">
        <v>150885</v>
      </c>
      <c r="K163" s="80">
        <f>57302+1253+627</f>
        <v>59182</v>
      </c>
      <c r="L163" s="79">
        <f t="shared" si="3"/>
        <v>39.22324949464824</v>
      </c>
    </row>
    <row r="164" spans="2:12" ht="12.75">
      <c r="B164" s="141">
        <v>11</v>
      </c>
      <c r="C164" s="410" t="s">
        <v>1243</v>
      </c>
      <c r="D164" s="410"/>
      <c r="E164" s="410"/>
      <c r="F164" s="410"/>
      <c r="G164" s="410"/>
      <c r="H164" s="410"/>
      <c r="I164" s="142">
        <v>144</v>
      </c>
      <c r="J164" s="275">
        <f>J161+J162-J163</f>
        <v>7963</v>
      </c>
      <c r="K164" s="275">
        <f>K161+K162-K163</f>
        <v>3490</v>
      </c>
      <c r="L164" s="79">
        <f t="shared" si="3"/>
        <v>43.8277031269622</v>
      </c>
    </row>
    <row r="165" spans="2:12" ht="12.75">
      <c r="B165" s="141"/>
      <c r="C165" s="410" t="s">
        <v>1244</v>
      </c>
      <c r="D165" s="410"/>
      <c r="E165" s="410"/>
      <c r="F165" s="410"/>
      <c r="G165" s="410"/>
      <c r="H165" s="410"/>
      <c r="I165" s="142">
        <v>145</v>
      </c>
      <c r="J165" s="80"/>
      <c r="K165" s="80"/>
      <c r="L165" s="79" t="str">
        <f>IF(J165&gt;0,IF(K165/J165&gt;=100,"&gt;&gt;100",K165/J165*100),"-")</f>
        <v>-</v>
      </c>
    </row>
    <row r="166" spans="2:12" ht="12.75">
      <c r="B166" s="141"/>
      <c r="C166" s="410" t="s">
        <v>2554</v>
      </c>
      <c r="D166" s="410"/>
      <c r="E166" s="410"/>
      <c r="F166" s="410"/>
      <c r="G166" s="410"/>
      <c r="H166" s="410"/>
      <c r="I166" s="142">
        <v>146</v>
      </c>
      <c r="J166" s="80"/>
      <c r="K166" s="80"/>
      <c r="L166" s="79" t="str">
        <f t="shared" si="3"/>
        <v>-</v>
      </c>
    </row>
    <row r="167" spans="2:12" ht="12.75">
      <c r="B167" s="141"/>
      <c r="C167" s="410" t="s">
        <v>2555</v>
      </c>
      <c r="D167" s="410"/>
      <c r="E167" s="410"/>
      <c r="F167" s="410"/>
      <c r="G167" s="410"/>
      <c r="H167" s="410"/>
      <c r="I167" s="142">
        <v>147</v>
      </c>
      <c r="J167" s="80"/>
      <c r="K167" s="80"/>
      <c r="L167" s="79" t="str">
        <f t="shared" si="3"/>
        <v>-</v>
      </c>
    </row>
    <row r="168" spans="2:12" ht="12.75">
      <c r="B168" s="141"/>
      <c r="C168" s="410" t="s">
        <v>1241</v>
      </c>
      <c r="D168" s="410"/>
      <c r="E168" s="410"/>
      <c r="F168" s="410"/>
      <c r="G168" s="410"/>
      <c r="H168" s="410"/>
      <c r="I168" s="142">
        <v>148</v>
      </c>
      <c r="J168" s="80"/>
      <c r="K168" s="80"/>
      <c r="L168" s="79" t="str">
        <f>IF(J168&gt;0,IF(K168/J168&gt;=100,"&gt;&gt;100",K168/J168*100),"-")</f>
        <v>-</v>
      </c>
    </row>
    <row r="169" spans="2:12" ht="12.75">
      <c r="B169" s="143"/>
      <c r="C169" s="412" t="s">
        <v>1242</v>
      </c>
      <c r="D169" s="412"/>
      <c r="E169" s="412"/>
      <c r="F169" s="412"/>
      <c r="G169" s="412"/>
      <c r="H169" s="412"/>
      <c r="I169" s="144">
        <v>149</v>
      </c>
      <c r="J169" s="81"/>
      <c r="K169" s="81"/>
      <c r="L169" s="82" t="str">
        <f>IF(J169&gt;0,IF(K169/J169&gt;=100,"&gt;&gt;100",K169/J169*100),"-")</f>
        <v>-</v>
      </c>
    </row>
    <row r="170" spans="2:12" ht="12.75">
      <c r="B170" s="418" t="s">
        <v>2556</v>
      </c>
      <c r="C170" s="419"/>
      <c r="D170" s="419"/>
      <c r="E170" s="419"/>
      <c r="F170" s="419"/>
      <c r="G170" s="419"/>
      <c r="H170" s="420"/>
      <c r="I170" s="406" t="s">
        <v>2984</v>
      </c>
      <c r="J170" s="406" t="s">
        <v>2557</v>
      </c>
      <c r="K170" s="407"/>
      <c r="L170" s="408" t="s">
        <v>334</v>
      </c>
    </row>
    <row r="171" spans="2:12" ht="20.25">
      <c r="B171" s="421"/>
      <c r="C171" s="422"/>
      <c r="D171" s="422"/>
      <c r="E171" s="422"/>
      <c r="F171" s="422"/>
      <c r="G171" s="422"/>
      <c r="H171" s="423"/>
      <c r="I171" s="414"/>
      <c r="J171" s="84" t="s">
        <v>2558</v>
      </c>
      <c r="K171" s="85" t="s">
        <v>2559</v>
      </c>
      <c r="L171" s="409"/>
    </row>
    <row r="172" spans="2:12" ht="12.75">
      <c r="B172" s="139" t="s">
        <v>2577</v>
      </c>
      <c r="C172" s="413" t="s">
        <v>2560</v>
      </c>
      <c r="D172" s="413"/>
      <c r="E172" s="413"/>
      <c r="F172" s="413"/>
      <c r="G172" s="413"/>
      <c r="H172" s="413"/>
      <c r="I172" s="140">
        <v>150</v>
      </c>
      <c r="J172" s="83"/>
      <c r="K172" s="83"/>
      <c r="L172" s="78" t="str">
        <f aca="true" t="shared" si="4" ref="L172:L180">IF(J172&gt;0,IF(K172/J172&gt;=100,"&gt;&gt;100",K172/J172*100),"-")</f>
        <v>-</v>
      </c>
    </row>
    <row r="173" spans="2:12" ht="12.75">
      <c r="B173" s="141" t="s">
        <v>2578</v>
      </c>
      <c r="C173" s="410" t="s">
        <v>2561</v>
      </c>
      <c r="D173" s="410"/>
      <c r="E173" s="410"/>
      <c r="F173" s="410"/>
      <c r="G173" s="410"/>
      <c r="H173" s="410"/>
      <c r="I173" s="142">
        <v>151</v>
      </c>
      <c r="J173" s="80"/>
      <c r="K173" s="80"/>
      <c r="L173" s="79" t="str">
        <f t="shared" si="4"/>
        <v>-</v>
      </c>
    </row>
    <row r="174" spans="2:12" ht="12.75">
      <c r="B174" s="141" t="s">
        <v>2579</v>
      </c>
      <c r="C174" s="410" t="s">
        <v>2562</v>
      </c>
      <c r="D174" s="410"/>
      <c r="E174" s="410"/>
      <c r="F174" s="410"/>
      <c r="G174" s="410"/>
      <c r="H174" s="410"/>
      <c r="I174" s="142">
        <v>152</v>
      </c>
      <c r="J174" s="80"/>
      <c r="K174" s="80"/>
      <c r="L174" s="79" t="str">
        <f t="shared" si="4"/>
        <v>-</v>
      </c>
    </row>
    <row r="175" spans="2:12" ht="12.75">
      <c r="B175" s="141" t="s">
        <v>2580</v>
      </c>
      <c r="C175" s="410" t="s">
        <v>2563</v>
      </c>
      <c r="D175" s="410"/>
      <c r="E175" s="410"/>
      <c r="F175" s="410"/>
      <c r="G175" s="410"/>
      <c r="H175" s="410"/>
      <c r="I175" s="142">
        <v>153</v>
      </c>
      <c r="J175" s="80"/>
      <c r="K175" s="80"/>
      <c r="L175" s="79" t="str">
        <f t="shared" si="4"/>
        <v>-</v>
      </c>
    </row>
    <row r="176" spans="2:12" ht="12.75">
      <c r="B176" s="141" t="s">
        <v>2581</v>
      </c>
      <c r="C176" s="410" t="s">
        <v>2564</v>
      </c>
      <c r="D176" s="410"/>
      <c r="E176" s="410"/>
      <c r="F176" s="410"/>
      <c r="G176" s="410"/>
      <c r="H176" s="410"/>
      <c r="I176" s="142">
        <v>154</v>
      </c>
      <c r="J176" s="80"/>
      <c r="K176" s="80"/>
      <c r="L176" s="79" t="str">
        <f t="shared" si="4"/>
        <v>-</v>
      </c>
    </row>
    <row r="177" spans="2:12" ht="12.75">
      <c r="B177" s="143" t="s">
        <v>2582</v>
      </c>
      <c r="C177" s="412" t="s">
        <v>2565</v>
      </c>
      <c r="D177" s="412"/>
      <c r="E177" s="412"/>
      <c r="F177" s="412"/>
      <c r="G177" s="412"/>
      <c r="H177" s="412"/>
      <c r="I177" s="144">
        <v>155</v>
      </c>
      <c r="J177" s="81"/>
      <c r="K177" s="81"/>
      <c r="L177" s="82" t="str">
        <f t="shared" si="4"/>
        <v>-</v>
      </c>
    </row>
    <row r="178" spans="2:12" ht="30">
      <c r="B178" s="415" t="s">
        <v>1270</v>
      </c>
      <c r="C178" s="416"/>
      <c r="D178" s="416"/>
      <c r="E178" s="416"/>
      <c r="F178" s="416"/>
      <c r="G178" s="416"/>
      <c r="H178" s="417"/>
      <c r="I178" s="86" t="s">
        <v>2984</v>
      </c>
      <c r="J178" s="87" t="s">
        <v>331</v>
      </c>
      <c r="K178" s="88" t="s">
        <v>332</v>
      </c>
      <c r="L178" s="89" t="s">
        <v>334</v>
      </c>
    </row>
    <row r="179" spans="2:12" ht="12.75">
      <c r="B179" s="139"/>
      <c r="C179" s="413" t="s">
        <v>333</v>
      </c>
      <c r="D179" s="413"/>
      <c r="E179" s="413"/>
      <c r="F179" s="413"/>
      <c r="G179" s="413"/>
      <c r="H179" s="413"/>
      <c r="I179" s="140">
        <v>156</v>
      </c>
      <c r="J179" s="83"/>
      <c r="K179" s="83"/>
      <c r="L179" s="78" t="str">
        <f t="shared" si="4"/>
        <v>-</v>
      </c>
    </row>
    <row r="180" spans="2:12" ht="12.75">
      <c r="B180" s="143"/>
      <c r="C180" s="412" t="s">
        <v>1245</v>
      </c>
      <c r="D180" s="412"/>
      <c r="E180" s="412"/>
      <c r="F180" s="412"/>
      <c r="G180" s="412"/>
      <c r="H180" s="412"/>
      <c r="I180" s="144">
        <v>157</v>
      </c>
      <c r="J180" s="276">
        <f>SUM(J165:J169,J172:J177,J179)</f>
        <v>0</v>
      </c>
      <c r="K180" s="276">
        <f>SUM(K165:K169,K172:K177,K179)</f>
        <v>0</v>
      </c>
      <c r="L180" s="82" t="str">
        <f t="shared" si="4"/>
        <v>-</v>
      </c>
    </row>
    <row r="181" s="118" customFormat="1" ht="13.5"/>
    <row r="182" spans="2:12" s="118" customFormat="1" ht="13.5">
      <c r="B182" s="395"/>
      <c r="C182" s="395"/>
      <c r="D182" s="395"/>
      <c r="E182" s="396"/>
      <c r="F182" s="396"/>
      <c r="G182" s="396"/>
      <c r="H182" s="396"/>
      <c r="I182" s="119"/>
      <c r="J182" s="397" t="s">
        <v>1897</v>
      </c>
      <c r="K182" s="397"/>
      <c r="L182" s="397"/>
    </row>
    <row r="183" spans="2:12" s="118" customFormat="1" ht="13.5">
      <c r="B183" s="105"/>
      <c r="C183" s="105"/>
      <c r="D183" s="105"/>
      <c r="E183" s="104"/>
      <c r="F183" s="104"/>
      <c r="G183" s="104"/>
      <c r="H183" s="104"/>
      <c r="I183" s="104"/>
      <c r="J183" s="104"/>
      <c r="K183" s="106"/>
      <c r="L183" s="104"/>
    </row>
    <row r="184" spans="2:12" s="118" customFormat="1" ht="14.25" thickBot="1">
      <c r="B184" s="171" t="s">
        <v>1260</v>
      </c>
      <c r="C184" s="171"/>
      <c r="D184" s="400" t="str">
        <f>IF(RefStr!N4=1,IF(RefStr!D39&lt;&gt;"",RefStr!D39,""),"")</f>
        <v>MIRSAD SREBRENIKOVIĆ</v>
      </c>
      <c r="E184" s="400"/>
      <c r="F184" s="400"/>
      <c r="G184" s="400"/>
      <c r="H184" s="400"/>
      <c r="I184" s="173"/>
      <c r="J184" s="401"/>
      <c r="K184" s="401"/>
      <c r="L184" s="401"/>
    </row>
    <row r="185" spans="2:12" s="118" customFormat="1" ht="14.25" thickBot="1">
      <c r="B185" s="411" t="s">
        <v>1261</v>
      </c>
      <c r="C185" s="411"/>
      <c r="D185" s="223">
        <f>IF(RefStr!N4=1,IF(RefStr!D41&lt;&gt;"",RefStr!D41,""),"")</f>
        <v>43306</v>
      </c>
      <c r="E185" s="176"/>
      <c r="F185" s="176"/>
      <c r="G185" s="176"/>
      <c r="H185" s="177"/>
      <c r="I185" s="178"/>
      <c r="J185" s="178"/>
      <c r="K185" s="179"/>
      <c r="L185" s="178"/>
    </row>
    <row r="186" spans="2:12" s="118" customFormat="1" ht="14.25" thickBot="1">
      <c r="B186" s="432" t="s">
        <v>246</v>
      </c>
      <c r="C186" s="432"/>
      <c r="D186" s="172" t="str">
        <f>IF(RefStr!N4=1,IF(RefStr!D43&lt;&gt;"",RefStr!D43,""),"")</f>
        <v>MELIKA TESKEREDŽIĆ</v>
      </c>
      <c r="E186" s="172"/>
      <c r="F186" s="172"/>
      <c r="G186" s="172"/>
      <c r="H186" s="171"/>
      <c r="I186" s="171"/>
      <c r="J186" s="171"/>
      <c r="K186" s="171"/>
      <c r="L186" s="171"/>
    </row>
    <row r="187" spans="2:12" s="118" customFormat="1" ht="14.25" thickBot="1">
      <c r="B187" s="411" t="s">
        <v>247</v>
      </c>
      <c r="C187" s="411"/>
      <c r="D187" s="376" t="str">
        <f>IF(RefStr!N4=1,IF(RefStr!D45&lt;&gt;"",RefStr!D45,""),"")</f>
        <v>0912121140</v>
      </c>
      <c r="E187" s="376"/>
      <c r="F187" s="171"/>
      <c r="G187" s="180"/>
      <c r="H187" s="180"/>
      <c r="I187" s="180"/>
      <c r="J187" s="180"/>
      <c r="K187" s="180"/>
      <c r="L187" s="180"/>
    </row>
    <row r="188" spans="2:12" s="118" customFormat="1" ht="14.25" thickBot="1">
      <c r="B188" s="411" t="s">
        <v>1658</v>
      </c>
      <c r="C188" s="411"/>
      <c r="D188" s="377">
        <f>IF(RefStr!N4=1,IF(RefStr!D47&lt;&gt;"",RefStr!D47,""),"")</f>
      </c>
      <c r="E188" s="377"/>
      <c r="F188" s="181"/>
      <c r="G188" s="181"/>
      <c r="H188" s="181"/>
      <c r="I188" s="181"/>
      <c r="J188" s="181"/>
      <c r="K188" s="180"/>
      <c r="L188" s="180"/>
    </row>
    <row r="189" spans="2:12" s="118" customFormat="1" ht="14.25" thickBot="1">
      <c r="B189" s="411" t="s">
        <v>248</v>
      </c>
      <c r="C189" s="411"/>
      <c r="D189" s="378" t="str">
        <f>IF(RefStr!N4=1,IF(RefStr!D49&lt;&gt;"",RefStr!D49,""),"")</f>
        <v>melika.septaconvgmail.com</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379"/>
      <c r="L2" s="379"/>
    </row>
    <row r="3" spans="2:12" s="27" customFormat="1" ht="30" customHeight="1" thickBot="1">
      <c r="B3" s="385" t="s">
        <v>1909</v>
      </c>
      <c r="C3" s="386"/>
      <c r="D3" s="132"/>
      <c r="E3" s="132"/>
      <c r="F3" s="108"/>
      <c r="G3" s="108"/>
      <c r="H3" s="108"/>
      <c r="I3" s="108"/>
      <c r="J3" s="108"/>
      <c r="K3" s="387" t="s">
        <v>2514</v>
      </c>
      <c r="L3" s="388"/>
    </row>
    <row r="4" spans="2:12" s="27" customFormat="1" ht="30" customHeight="1">
      <c r="B4" s="380" t="s">
        <v>2347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 ne popunjava se za odabrano razdoblje -</v>
      </c>
      <c r="C6" s="383"/>
      <c r="D6" s="383"/>
      <c r="E6" s="383"/>
      <c r="F6" s="383"/>
      <c r="G6" s="383"/>
      <c r="H6" s="383"/>
      <c r="I6" s="383"/>
      <c r="J6" s="383"/>
      <c r="K6" s="383"/>
      <c r="L6" s="383"/>
      <c r="P6" s="266" t="s">
        <v>478</v>
      </c>
    </row>
    <row r="7" spans="2:16" ht="18" customHeight="1" thickBot="1">
      <c r="B7" s="389" t="s">
        <v>1628</v>
      </c>
      <c r="C7" s="390"/>
      <c r="D7" s="391">
        <f>IF(RefStr!O4=1,IF(RefStr!C7&lt;&gt;"",RefStr!C7,""),"")</f>
      </c>
      <c r="E7" s="392"/>
      <c r="F7" s="392"/>
      <c r="G7" s="392"/>
      <c r="H7" s="392"/>
      <c r="I7" s="392"/>
      <c r="J7" s="392"/>
      <c r="K7" s="392"/>
      <c r="L7" s="392"/>
      <c r="P7" s="27" t="s">
        <v>202</v>
      </c>
    </row>
    <row r="8" spans="2:12" ht="18" customHeight="1" thickBot="1">
      <c r="B8" s="389" t="s">
        <v>2983</v>
      </c>
      <c r="C8" s="389"/>
      <c r="D8" s="231">
        <f>IF(RefStr!O4=1,IF(RefStr!C9&lt;&gt;"",RefStr!C9,""),"")</f>
      </c>
      <c r="E8" s="121"/>
      <c r="F8" s="128" t="s">
        <v>2986</v>
      </c>
      <c r="G8" s="393">
        <f>IF(RefStr!O4=1,IF(RefStr!E9&lt;&gt;"",RefStr!E9,""),"")</f>
      </c>
      <c r="H8" s="394"/>
      <c r="I8" s="394"/>
      <c r="J8" s="394"/>
      <c r="K8" s="394"/>
      <c r="L8" s="394"/>
    </row>
    <row r="9" spans="2:12" ht="18" customHeight="1" thickBot="1">
      <c r="B9" s="389" t="s">
        <v>1629</v>
      </c>
      <c r="C9" s="389"/>
      <c r="D9" s="393">
        <f>IF(RefStr!O4=1,IF(RefStr!C11&lt;&gt;"",RefStr!C11,""),"")</f>
      </c>
      <c r="E9" s="393"/>
      <c r="F9" s="393"/>
      <c r="G9" s="393"/>
      <c r="H9" s="393"/>
      <c r="I9" s="393"/>
      <c r="J9" s="393"/>
      <c r="K9" s="393"/>
      <c r="L9" s="393"/>
    </row>
    <row r="10" spans="2:12" ht="18" customHeight="1" thickBot="1">
      <c r="B10" s="389" t="s">
        <v>2213</v>
      </c>
      <c r="C10" s="389" t="s">
        <v>1247</v>
      </c>
      <c r="D10" s="398">
        <f>IF(RefStr!O4=1,IF(RefStr!C13&lt;&gt;"",RefStr!C13,""),"")</f>
      </c>
      <c r="E10" s="399"/>
      <c r="F10" s="399"/>
      <c r="G10" s="122"/>
      <c r="H10" s="122"/>
      <c r="I10" s="136"/>
      <c r="J10" s="128" t="s">
        <v>501</v>
      </c>
      <c r="K10" s="227">
        <f>IF(RefStr!O4=1,IF(RefStr!J9&lt;&gt;"",RefStr!J9,""),"")</f>
      </c>
      <c r="L10" s="136"/>
    </row>
    <row r="11" spans="2:12" ht="18" customHeight="1" thickBot="1">
      <c r="B11" s="402" t="s">
        <v>1631</v>
      </c>
      <c r="C11" s="403"/>
      <c r="D11" s="120">
        <f>IF(RefStr!O4=1,IF(RefStr!C15&lt;&gt;"",RefStr!C15,""),"")</f>
      </c>
      <c r="E11" s="232" t="str">
        <f>IF(RefStr!D15&lt;&gt;"",RefStr!D15,"")</f>
        <v>Djelatnosti političkih organizacija</v>
      </c>
      <c r="F11" s="123"/>
      <c r="G11" s="136"/>
      <c r="H11" s="136"/>
      <c r="I11" s="137"/>
      <c r="J11" s="208" t="s">
        <v>1871</v>
      </c>
      <c r="K11" s="226">
        <f>IF(RefStr!O4=1,IF(RefStr!J11&lt;&gt;"",RefStr!J11,""),"")</f>
      </c>
      <c r="L11" s="136"/>
    </row>
    <row r="12" spans="2:12" ht="18" customHeight="1" thickBot="1">
      <c r="B12" s="389" t="s">
        <v>1249</v>
      </c>
      <c r="C12" s="403"/>
      <c r="D12" s="124">
        <f>IF(RefStr!O4=1,IF(RefStr!C17&lt;&gt;"",RefStr!C17,""),"")</f>
      </c>
      <c r="E12" s="233" t="str">
        <f>IF(RefStr!D17&lt;&gt;"",RefStr!D17,"")</f>
        <v>Grad/općina: GRAD ZAGREB</v>
      </c>
      <c r="F12" s="125"/>
      <c r="G12" s="122"/>
      <c r="H12" s="122"/>
      <c r="I12" s="126"/>
      <c r="J12" s="208" t="s">
        <v>502</v>
      </c>
      <c r="K12" s="404">
        <f>IF(RefStr!O4=1,IF(RefStr!J13&lt;&gt;"",RefStr!J13,""),"")</f>
      </c>
      <c r="L12" s="405"/>
    </row>
    <row r="13" spans="2:12" ht="18" customHeight="1" thickBot="1">
      <c r="B13" s="136"/>
      <c r="C13" s="127"/>
      <c r="D13" s="264"/>
      <c r="E13" s="265"/>
      <c r="F13" s="265"/>
      <c r="G13" s="265"/>
      <c r="H13" s="265"/>
      <c r="I13" s="402" t="s">
        <v>1248</v>
      </c>
      <c r="J13" s="403"/>
      <c r="K13" s="133">
        <f>IF(RefStr!O4=1,IF(RefStr!J15&lt;&gt;"",RefStr!J15,""),"")</f>
      </c>
      <c r="L13" s="136"/>
    </row>
    <row r="14" spans="2:12" ht="18" customHeight="1" thickBot="1">
      <c r="B14" s="128"/>
      <c r="C14" s="128"/>
      <c r="D14" s="265"/>
      <c r="E14" s="265"/>
      <c r="F14" s="265"/>
      <c r="G14" s="265"/>
      <c r="H14" s="265"/>
      <c r="I14" s="138"/>
      <c r="J14" s="208" t="s">
        <v>1630</v>
      </c>
      <c r="K14" s="230">
        <f>IF(RefStr!O4=1,IF(RefStr!J17&lt;&gt;"",RefStr!J17,""),"")</f>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c r="P15" s="29"/>
    </row>
    <row r="16" spans="2:12" s="27" customFormat="1" ht="34.5" customHeight="1">
      <c r="B16" s="90" t="s">
        <v>1671</v>
      </c>
      <c r="C16" s="438" t="s">
        <v>2985</v>
      </c>
      <c r="D16" s="438"/>
      <c r="E16" s="438"/>
      <c r="F16" s="438"/>
      <c r="G16" s="439"/>
      <c r="H16" s="439"/>
      <c r="I16" s="86" t="s">
        <v>2984</v>
      </c>
      <c r="J16" s="87" t="s">
        <v>331</v>
      </c>
      <c r="K16" s="88" t="s">
        <v>1251</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2348</v>
      </c>
      <c r="C18" s="428"/>
      <c r="D18" s="428"/>
      <c r="E18" s="428"/>
      <c r="F18" s="428"/>
      <c r="G18" s="428"/>
      <c r="H18" s="428"/>
      <c r="I18" s="428"/>
      <c r="J18" s="428"/>
      <c r="K18" s="428"/>
      <c r="L18" s="429"/>
    </row>
    <row r="19" spans="2:12" ht="13.5">
      <c r="B19" s="146"/>
      <c r="C19" s="453" t="s">
        <v>1252</v>
      </c>
      <c r="D19" s="454"/>
      <c r="E19" s="454"/>
      <c r="F19" s="454"/>
      <c r="G19" s="454"/>
      <c r="H19" s="454"/>
      <c r="I19" s="147">
        <v>1</v>
      </c>
      <c r="J19" s="148">
        <f>J20+J92</f>
        <v>0</v>
      </c>
      <c r="K19" s="148">
        <f>K20+K92</f>
        <v>0</v>
      </c>
      <c r="L19" s="134" t="str">
        <f aca="true" t="shared" si="0" ref="L19:L50">IF(J19&gt;0,IF(K19/J19&gt;=100,"&gt;&gt;100",K19/J19*100),"-")</f>
        <v>-</v>
      </c>
    </row>
    <row r="20" spans="2:12" ht="13.5">
      <c r="B20" s="149">
        <v>0</v>
      </c>
      <c r="C20" s="445" t="s">
        <v>2349</v>
      </c>
      <c r="D20" s="446"/>
      <c r="E20" s="446"/>
      <c r="F20" s="446"/>
      <c r="G20" s="446"/>
      <c r="H20" s="446"/>
      <c r="I20" s="150">
        <v>2</v>
      </c>
      <c r="J20" s="151">
        <f>J21+J36+J65+J69+J73+J82</f>
        <v>0</v>
      </c>
      <c r="K20" s="151">
        <f>K21+K36+K65+K69+K73+K82</f>
        <v>0</v>
      </c>
      <c r="L20" s="152" t="str">
        <f t="shared" si="0"/>
        <v>-</v>
      </c>
    </row>
    <row r="21" spans="2:12" ht="13.5">
      <c r="B21" s="149" t="s">
        <v>2350</v>
      </c>
      <c r="C21" s="445" t="s">
        <v>2351</v>
      </c>
      <c r="D21" s="446"/>
      <c r="E21" s="446"/>
      <c r="F21" s="446"/>
      <c r="G21" s="446"/>
      <c r="H21" s="446"/>
      <c r="I21" s="150">
        <v>3</v>
      </c>
      <c r="J21" s="151">
        <f>J22+J26-J35</f>
        <v>0</v>
      </c>
      <c r="K21" s="151">
        <f>K22+K26-K35</f>
        <v>0</v>
      </c>
      <c r="L21" s="152" t="str">
        <f t="shared" si="0"/>
        <v>-</v>
      </c>
    </row>
    <row r="22" spans="2:12" ht="13.5">
      <c r="B22" s="153" t="s">
        <v>2352</v>
      </c>
      <c r="C22" s="440" t="s">
        <v>2353</v>
      </c>
      <c r="D22" s="441"/>
      <c r="E22" s="441"/>
      <c r="F22" s="441"/>
      <c r="G22" s="441"/>
      <c r="H22" s="441"/>
      <c r="I22" s="150">
        <v>4</v>
      </c>
      <c r="J22" s="151">
        <f>SUM(J23:J25)</f>
        <v>0</v>
      </c>
      <c r="K22" s="151">
        <f>SUM(K23:K25)</f>
        <v>0</v>
      </c>
      <c r="L22" s="152" t="str">
        <f t="shared" si="0"/>
        <v>-</v>
      </c>
    </row>
    <row r="23" spans="2:12" ht="13.5">
      <c r="B23" s="153" t="s">
        <v>2964</v>
      </c>
      <c r="C23" s="440" t="s">
        <v>2354</v>
      </c>
      <c r="D23" s="441"/>
      <c r="E23" s="441"/>
      <c r="F23" s="441"/>
      <c r="G23" s="441"/>
      <c r="H23" s="441"/>
      <c r="I23" s="150">
        <v>5</v>
      </c>
      <c r="J23" s="154"/>
      <c r="K23" s="155"/>
      <c r="L23" s="152" t="str">
        <f t="shared" si="0"/>
        <v>-</v>
      </c>
    </row>
    <row r="24" spans="2:12" ht="13.5">
      <c r="B24" s="153" t="s">
        <v>3054</v>
      </c>
      <c r="C24" s="440" t="s">
        <v>2355</v>
      </c>
      <c r="D24" s="441"/>
      <c r="E24" s="441"/>
      <c r="F24" s="441"/>
      <c r="G24" s="441"/>
      <c r="H24" s="441"/>
      <c r="I24" s="150">
        <v>6</v>
      </c>
      <c r="J24" s="154"/>
      <c r="K24" s="155"/>
      <c r="L24" s="152" t="str">
        <f t="shared" si="0"/>
        <v>-</v>
      </c>
    </row>
    <row r="25" spans="2:12" ht="13.5">
      <c r="B25" s="153" t="s">
        <v>3056</v>
      </c>
      <c r="C25" s="440" t="s">
        <v>2356</v>
      </c>
      <c r="D25" s="441"/>
      <c r="E25" s="441"/>
      <c r="F25" s="441"/>
      <c r="G25" s="441"/>
      <c r="H25" s="441"/>
      <c r="I25" s="150">
        <v>7</v>
      </c>
      <c r="J25" s="154"/>
      <c r="K25" s="155"/>
      <c r="L25" s="152" t="str">
        <f t="shared" si="0"/>
        <v>-</v>
      </c>
    </row>
    <row r="26" spans="2:12" ht="13.5">
      <c r="B26" s="153" t="s">
        <v>2357</v>
      </c>
      <c r="C26" s="440" t="s">
        <v>2358</v>
      </c>
      <c r="D26" s="441"/>
      <c r="E26" s="441"/>
      <c r="F26" s="441"/>
      <c r="G26" s="441"/>
      <c r="H26" s="441"/>
      <c r="I26" s="150">
        <v>8</v>
      </c>
      <c r="J26" s="151">
        <f>SUM(J27:J34)</f>
        <v>0</v>
      </c>
      <c r="K26" s="151">
        <f>SUM(K27:K34)</f>
        <v>0</v>
      </c>
      <c r="L26" s="152" t="str">
        <f t="shared" si="0"/>
        <v>-</v>
      </c>
    </row>
    <row r="27" spans="2:12" ht="13.5">
      <c r="B27" s="153" t="s">
        <v>994</v>
      </c>
      <c r="C27" s="440" t="s">
        <v>2359</v>
      </c>
      <c r="D27" s="441"/>
      <c r="E27" s="441"/>
      <c r="F27" s="441"/>
      <c r="G27" s="441"/>
      <c r="H27" s="441"/>
      <c r="I27" s="150">
        <v>9</v>
      </c>
      <c r="J27" s="154"/>
      <c r="K27" s="155"/>
      <c r="L27" s="152" t="str">
        <f t="shared" si="0"/>
        <v>-</v>
      </c>
    </row>
    <row r="28" spans="2:12" ht="13.5">
      <c r="B28" s="153" t="s">
        <v>996</v>
      </c>
      <c r="C28" s="440" t="s">
        <v>2360</v>
      </c>
      <c r="D28" s="441"/>
      <c r="E28" s="441"/>
      <c r="F28" s="441"/>
      <c r="G28" s="441"/>
      <c r="H28" s="441"/>
      <c r="I28" s="150">
        <v>10</v>
      </c>
      <c r="J28" s="154"/>
      <c r="K28" s="155"/>
      <c r="L28" s="152" t="str">
        <f t="shared" si="0"/>
        <v>-</v>
      </c>
    </row>
    <row r="29" spans="2:12" ht="13.5">
      <c r="B29" s="153" t="s">
        <v>998</v>
      </c>
      <c r="C29" s="440" t="s">
        <v>2361</v>
      </c>
      <c r="D29" s="441"/>
      <c r="E29" s="441"/>
      <c r="F29" s="441"/>
      <c r="G29" s="441"/>
      <c r="H29" s="441"/>
      <c r="I29" s="150">
        <v>11</v>
      </c>
      <c r="J29" s="154"/>
      <c r="K29" s="155"/>
      <c r="L29" s="152" t="str">
        <f t="shared" si="0"/>
        <v>-</v>
      </c>
    </row>
    <row r="30" spans="2:12" ht="13.5">
      <c r="B30" s="153" t="s">
        <v>1000</v>
      </c>
      <c r="C30" s="440" t="s">
        <v>2362</v>
      </c>
      <c r="D30" s="441"/>
      <c r="E30" s="441"/>
      <c r="F30" s="441"/>
      <c r="G30" s="441"/>
      <c r="H30" s="441"/>
      <c r="I30" s="150">
        <v>12</v>
      </c>
      <c r="J30" s="154"/>
      <c r="K30" s="155"/>
      <c r="L30" s="152" t="str">
        <f t="shared" si="0"/>
        <v>-</v>
      </c>
    </row>
    <row r="31" spans="2:12" ht="13.5">
      <c r="B31" s="153" t="s">
        <v>1002</v>
      </c>
      <c r="C31" s="440" t="s">
        <v>2363</v>
      </c>
      <c r="D31" s="441"/>
      <c r="E31" s="441"/>
      <c r="F31" s="441"/>
      <c r="G31" s="441"/>
      <c r="H31" s="441"/>
      <c r="I31" s="150">
        <v>13</v>
      </c>
      <c r="J31" s="154"/>
      <c r="K31" s="155"/>
      <c r="L31" s="152" t="str">
        <f t="shared" si="0"/>
        <v>-</v>
      </c>
    </row>
    <row r="32" spans="2:12" ht="13.5">
      <c r="B32" s="153" t="s">
        <v>1004</v>
      </c>
      <c r="C32" s="440" t="s">
        <v>2364</v>
      </c>
      <c r="D32" s="441"/>
      <c r="E32" s="441"/>
      <c r="F32" s="441"/>
      <c r="G32" s="441"/>
      <c r="H32" s="441"/>
      <c r="I32" s="150">
        <v>14</v>
      </c>
      <c r="J32" s="154"/>
      <c r="K32" s="155"/>
      <c r="L32" s="152" t="str">
        <f t="shared" si="0"/>
        <v>-</v>
      </c>
    </row>
    <row r="33" spans="2:12" ht="13.5">
      <c r="B33" s="153" t="s">
        <v>1006</v>
      </c>
      <c r="C33" s="440" t="s">
        <v>2365</v>
      </c>
      <c r="D33" s="441"/>
      <c r="E33" s="441"/>
      <c r="F33" s="441"/>
      <c r="G33" s="441"/>
      <c r="H33" s="441"/>
      <c r="I33" s="150">
        <v>15</v>
      </c>
      <c r="J33" s="154"/>
      <c r="K33" s="155"/>
      <c r="L33" s="152" t="str">
        <f t="shared" si="0"/>
        <v>-</v>
      </c>
    </row>
    <row r="34" spans="2:12" ht="13.5">
      <c r="B34" s="153" t="s">
        <v>1008</v>
      </c>
      <c r="C34" s="440" t="s">
        <v>2366</v>
      </c>
      <c r="D34" s="441"/>
      <c r="E34" s="441"/>
      <c r="F34" s="441"/>
      <c r="G34" s="441"/>
      <c r="H34" s="441"/>
      <c r="I34" s="150">
        <v>16</v>
      </c>
      <c r="J34" s="154"/>
      <c r="K34" s="155"/>
      <c r="L34" s="152" t="str">
        <f t="shared" si="0"/>
        <v>-</v>
      </c>
    </row>
    <row r="35" spans="2:12" ht="13.5">
      <c r="B35" s="153" t="s">
        <v>2367</v>
      </c>
      <c r="C35" s="440" t="s">
        <v>2368</v>
      </c>
      <c r="D35" s="441"/>
      <c r="E35" s="441"/>
      <c r="F35" s="441"/>
      <c r="G35" s="441"/>
      <c r="H35" s="441"/>
      <c r="I35" s="150">
        <v>17</v>
      </c>
      <c r="J35" s="154"/>
      <c r="K35" s="155"/>
      <c r="L35" s="152" t="str">
        <f t="shared" si="0"/>
        <v>-</v>
      </c>
    </row>
    <row r="36" spans="2:12" ht="13.5">
      <c r="B36" s="149" t="s">
        <v>2369</v>
      </c>
      <c r="C36" s="445" t="s">
        <v>2370</v>
      </c>
      <c r="D36" s="446"/>
      <c r="E36" s="446"/>
      <c r="F36" s="446"/>
      <c r="G36" s="446"/>
      <c r="H36" s="446"/>
      <c r="I36" s="150">
        <v>18</v>
      </c>
      <c r="J36" s="151">
        <f>J37+J41+J49+J52+J57+J60-J64</f>
        <v>0</v>
      </c>
      <c r="K36" s="151">
        <f>K37+K41+K49+K52+K57+K60-K64</f>
        <v>0</v>
      </c>
      <c r="L36" s="152" t="str">
        <f t="shared" si="0"/>
        <v>-</v>
      </c>
    </row>
    <row r="37" spans="2:12" ht="13.5">
      <c r="B37" s="153" t="s">
        <v>2371</v>
      </c>
      <c r="C37" s="440" t="s">
        <v>2372</v>
      </c>
      <c r="D37" s="441"/>
      <c r="E37" s="441"/>
      <c r="F37" s="441"/>
      <c r="G37" s="441"/>
      <c r="H37" s="441"/>
      <c r="I37" s="150">
        <v>19</v>
      </c>
      <c r="J37" s="151">
        <f>SUM(J38:J40)</f>
        <v>0</v>
      </c>
      <c r="K37" s="151">
        <f>SUM(K38:K40)</f>
        <v>0</v>
      </c>
      <c r="L37" s="152" t="str">
        <f t="shared" si="0"/>
        <v>-</v>
      </c>
    </row>
    <row r="38" spans="2:12" ht="13.5">
      <c r="B38" s="153" t="s">
        <v>2373</v>
      </c>
      <c r="C38" s="440" t="s">
        <v>2374</v>
      </c>
      <c r="D38" s="441"/>
      <c r="E38" s="441"/>
      <c r="F38" s="441"/>
      <c r="G38" s="441"/>
      <c r="H38" s="441"/>
      <c r="I38" s="150">
        <v>20</v>
      </c>
      <c r="J38" s="154"/>
      <c r="K38" s="155"/>
      <c r="L38" s="152" t="str">
        <f t="shared" si="0"/>
        <v>-</v>
      </c>
    </row>
    <row r="39" spans="2:12" ht="13.5">
      <c r="B39" s="153" t="s">
        <v>2375</v>
      </c>
      <c r="C39" s="440" t="s">
        <v>2376</v>
      </c>
      <c r="D39" s="441"/>
      <c r="E39" s="441"/>
      <c r="F39" s="441"/>
      <c r="G39" s="441"/>
      <c r="H39" s="441"/>
      <c r="I39" s="150">
        <v>21</v>
      </c>
      <c r="J39" s="154"/>
      <c r="K39" s="155"/>
      <c r="L39" s="152" t="str">
        <f t="shared" si="0"/>
        <v>-</v>
      </c>
    </row>
    <row r="40" spans="2:12" ht="13.5">
      <c r="B40" s="153" t="s">
        <v>2377</v>
      </c>
      <c r="C40" s="440" t="s">
        <v>2378</v>
      </c>
      <c r="D40" s="441"/>
      <c r="E40" s="441"/>
      <c r="F40" s="441"/>
      <c r="G40" s="441"/>
      <c r="H40" s="441"/>
      <c r="I40" s="150">
        <v>22</v>
      </c>
      <c r="J40" s="154"/>
      <c r="K40" s="155"/>
      <c r="L40" s="152" t="str">
        <f t="shared" si="0"/>
        <v>-</v>
      </c>
    </row>
    <row r="41" spans="2:12" ht="13.5">
      <c r="B41" s="153" t="s">
        <v>2379</v>
      </c>
      <c r="C41" s="440" t="s">
        <v>2380</v>
      </c>
      <c r="D41" s="441"/>
      <c r="E41" s="441"/>
      <c r="F41" s="441"/>
      <c r="G41" s="441"/>
      <c r="H41" s="441"/>
      <c r="I41" s="150">
        <v>23</v>
      </c>
      <c r="J41" s="151">
        <f>SUM(J42:J48)</f>
        <v>0</v>
      </c>
      <c r="K41" s="151">
        <f>SUM(K42:K48)</f>
        <v>0</v>
      </c>
      <c r="L41" s="152" t="str">
        <f t="shared" si="0"/>
        <v>-</v>
      </c>
    </row>
    <row r="42" spans="2:12" ht="13.5">
      <c r="B42" s="153" t="s">
        <v>2381</v>
      </c>
      <c r="C42" s="440" t="s">
        <v>2382</v>
      </c>
      <c r="D42" s="441"/>
      <c r="E42" s="441"/>
      <c r="F42" s="441"/>
      <c r="G42" s="441"/>
      <c r="H42" s="441"/>
      <c r="I42" s="150">
        <v>24</v>
      </c>
      <c r="J42" s="154"/>
      <c r="K42" s="155"/>
      <c r="L42" s="152" t="str">
        <f t="shared" si="0"/>
        <v>-</v>
      </c>
    </row>
    <row r="43" spans="2:12" ht="13.5">
      <c r="B43" s="153" t="s">
        <v>2383</v>
      </c>
      <c r="C43" s="440" t="s">
        <v>2384</v>
      </c>
      <c r="D43" s="441"/>
      <c r="E43" s="441"/>
      <c r="F43" s="441"/>
      <c r="G43" s="441"/>
      <c r="H43" s="441"/>
      <c r="I43" s="150">
        <v>25</v>
      </c>
      <c r="J43" s="154"/>
      <c r="K43" s="155"/>
      <c r="L43" s="152" t="str">
        <f t="shared" si="0"/>
        <v>-</v>
      </c>
    </row>
    <row r="44" spans="2:12" ht="13.5">
      <c r="B44" s="153" t="s">
        <v>2385</v>
      </c>
      <c r="C44" s="440" t="s">
        <v>2386</v>
      </c>
      <c r="D44" s="441"/>
      <c r="E44" s="441"/>
      <c r="F44" s="441"/>
      <c r="G44" s="441"/>
      <c r="H44" s="441"/>
      <c r="I44" s="150">
        <v>26</v>
      </c>
      <c r="J44" s="154"/>
      <c r="K44" s="155"/>
      <c r="L44" s="152" t="str">
        <f t="shared" si="0"/>
        <v>-</v>
      </c>
    </row>
    <row r="45" spans="2:12" ht="13.5">
      <c r="B45" s="153" t="s">
        <v>2387</v>
      </c>
      <c r="C45" s="440" t="s">
        <v>2388</v>
      </c>
      <c r="D45" s="441"/>
      <c r="E45" s="441"/>
      <c r="F45" s="441"/>
      <c r="G45" s="441"/>
      <c r="H45" s="441"/>
      <c r="I45" s="150">
        <v>27</v>
      </c>
      <c r="J45" s="154"/>
      <c r="K45" s="155"/>
      <c r="L45" s="152" t="str">
        <f t="shared" si="0"/>
        <v>-</v>
      </c>
    </row>
    <row r="46" spans="2:12" ht="13.5">
      <c r="B46" s="153" t="s">
        <v>2389</v>
      </c>
      <c r="C46" s="440" t="s">
        <v>2390</v>
      </c>
      <c r="D46" s="441"/>
      <c r="E46" s="441"/>
      <c r="F46" s="441"/>
      <c r="G46" s="441"/>
      <c r="H46" s="441"/>
      <c r="I46" s="150">
        <v>28</v>
      </c>
      <c r="J46" s="154"/>
      <c r="K46" s="155"/>
      <c r="L46" s="152" t="str">
        <f t="shared" si="0"/>
        <v>-</v>
      </c>
    </row>
    <row r="47" spans="2:12" ht="13.5">
      <c r="B47" s="153" t="s">
        <v>2391</v>
      </c>
      <c r="C47" s="440" t="s">
        <v>533</v>
      </c>
      <c r="D47" s="441"/>
      <c r="E47" s="441"/>
      <c r="F47" s="441"/>
      <c r="G47" s="441"/>
      <c r="H47" s="441"/>
      <c r="I47" s="150">
        <v>29</v>
      </c>
      <c r="J47" s="154"/>
      <c r="K47" s="155"/>
      <c r="L47" s="152" t="str">
        <f t="shared" si="0"/>
        <v>-</v>
      </c>
    </row>
    <row r="48" spans="2:12" ht="13.5">
      <c r="B48" s="153" t="s">
        <v>534</v>
      </c>
      <c r="C48" s="440" t="s">
        <v>535</v>
      </c>
      <c r="D48" s="441"/>
      <c r="E48" s="441"/>
      <c r="F48" s="441"/>
      <c r="G48" s="441"/>
      <c r="H48" s="441"/>
      <c r="I48" s="150">
        <v>30</v>
      </c>
      <c r="J48" s="154"/>
      <c r="K48" s="155"/>
      <c r="L48" s="152" t="str">
        <f t="shared" si="0"/>
        <v>-</v>
      </c>
    </row>
    <row r="49" spans="2:12" ht="13.5">
      <c r="B49" s="153" t="s">
        <v>536</v>
      </c>
      <c r="C49" s="440" t="s">
        <v>537</v>
      </c>
      <c r="D49" s="441"/>
      <c r="E49" s="441"/>
      <c r="F49" s="441"/>
      <c r="G49" s="441"/>
      <c r="H49" s="441"/>
      <c r="I49" s="150">
        <v>31</v>
      </c>
      <c r="J49" s="151">
        <f>SUM(J50:J51)</f>
        <v>0</v>
      </c>
      <c r="K49" s="151">
        <f>SUM(K50:K51)</f>
        <v>0</v>
      </c>
      <c r="L49" s="152" t="str">
        <f t="shared" si="0"/>
        <v>-</v>
      </c>
    </row>
    <row r="50" spans="2:12" ht="13.5">
      <c r="B50" s="153" t="s">
        <v>538</v>
      </c>
      <c r="C50" s="440" t="s">
        <v>3043</v>
      </c>
      <c r="D50" s="441"/>
      <c r="E50" s="441"/>
      <c r="F50" s="441"/>
      <c r="G50" s="441"/>
      <c r="H50" s="441"/>
      <c r="I50" s="150">
        <v>32</v>
      </c>
      <c r="J50" s="154"/>
      <c r="K50" s="155"/>
      <c r="L50" s="152" t="str">
        <f t="shared" si="0"/>
        <v>-</v>
      </c>
    </row>
    <row r="51" spans="2:12" ht="13.5">
      <c r="B51" s="153" t="s">
        <v>3044</v>
      </c>
      <c r="C51" s="440" t="s">
        <v>3045</v>
      </c>
      <c r="D51" s="441"/>
      <c r="E51" s="441"/>
      <c r="F51" s="441"/>
      <c r="G51" s="441"/>
      <c r="H51" s="441"/>
      <c r="I51" s="150">
        <v>33</v>
      </c>
      <c r="J51" s="154"/>
      <c r="K51" s="155"/>
      <c r="L51" s="152" t="str">
        <f aca="true" t="shared" si="1" ref="L51:L82">IF(J51&gt;0,IF(K51/J51&gt;=100,"&gt;&gt;100",K51/J51*100),"-")</f>
        <v>-</v>
      </c>
    </row>
    <row r="52" spans="2:12" ht="13.5">
      <c r="B52" s="153" t="s">
        <v>3046</v>
      </c>
      <c r="C52" s="440" t="s">
        <v>1844</v>
      </c>
      <c r="D52" s="441"/>
      <c r="E52" s="441"/>
      <c r="F52" s="441"/>
      <c r="G52" s="441"/>
      <c r="H52" s="441"/>
      <c r="I52" s="150">
        <v>34</v>
      </c>
      <c r="J52" s="151">
        <f>SUM(J53:J56)</f>
        <v>0</v>
      </c>
      <c r="K52" s="151">
        <f>SUM(K53:K56)</f>
        <v>0</v>
      </c>
      <c r="L52" s="152" t="str">
        <f t="shared" si="1"/>
        <v>-</v>
      </c>
    </row>
    <row r="53" spans="2:12" ht="13.5">
      <c r="B53" s="153" t="s">
        <v>1845</v>
      </c>
      <c r="C53" s="440" t="s">
        <v>1846</v>
      </c>
      <c r="D53" s="441"/>
      <c r="E53" s="441"/>
      <c r="F53" s="441"/>
      <c r="G53" s="441"/>
      <c r="H53" s="441"/>
      <c r="I53" s="150">
        <v>35</v>
      </c>
      <c r="J53" s="154"/>
      <c r="K53" s="155"/>
      <c r="L53" s="152" t="str">
        <f t="shared" si="1"/>
        <v>-</v>
      </c>
    </row>
    <row r="54" spans="2:12" ht="13.5">
      <c r="B54" s="153" t="s">
        <v>1847</v>
      </c>
      <c r="C54" s="440" t="s">
        <v>1848</v>
      </c>
      <c r="D54" s="441"/>
      <c r="E54" s="441"/>
      <c r="F54" s="441"/>
      <c r="G54" s="441"/>
      <c r="H54" s="441"/>
      <c r="I54" s="150">
        <v>36</v>
      </c>
      <c r="J54" s="154"/>
      <c r="K54" s="155"/>
      <c r="L54" s="152" t="str">
        <f t="shared" si="1"/>
        <v>-</v>
      </c>
    </row>
    <row r="55" spans="2:12" ht="13.5">
      <c r="B55" s="153" t="s">
        <v>1849</v>
      </c>
      <c r="C55" s="440" t="s">
        <v>1850</v>
      </c>
      <c r="D55" s="441"/>
      <c r="E55" s="441"/>
      <c r="F55" s="441"/>
      <c r="G55" s="441"/>
      <c r="H55" s="441"/>
      <c r="I55" s="150">
        <v>37</v>
      </c>
      <c r="J55" s="154"/>
      <c r="K55" s="155"/>
      <c r="L55" s="152" t="str">
        <f t="shared" si="1"/>
        <v>-</v>
      </c>
    </row>
    <row r="56" spans="2:12" ht="13.5">
      <c r="B56" s="153" t="s">
        <v>1851</v>
      </c>
      <c r="C56" s="440" t="s">
        <v>1852</v>
      </c>
      <c r="D56" s="441"/>
      <c r="E56" s="441"/>
      <c r="F56" s="441"/>
      <c r="G56" s="441"/>
      <c r="H56" s="441"/>
      <c r="I56" s="150">
        <v>38</v>
      </c>
      <c r="J56" s="154"/>
      <c r="K56" s="155"/>
      <c r="L56" s="152" t="str">
        <f t="shared" si="1"/>
        <v>-</v>
      </c>
    </row>
    <row r="57" spans="2:12" ht="13.5">
      <c r="B57" s="153" t="s">
        <v>1853</v>
      </c>
      <c r="C57" s="440" t="s">
        <v>1854</v>
      </c>
      <c r="D57" s="441"/>
      <c r="E57" s="441"/>
      <c r="F57" s="441"/>
      <c r="G57" s="441"/>
      <c r="H57" s="441"/>
      <c r="I57" s="150">
        <v>39</v>
      </c>
      <c r="J57" s="151">
        <f>SUM(J58:J59)</f>
        <v>0</v>
      </c>
      <c r="K57" s="151">
        <f>SUM(K58:K59)</f>
        <v>0</v>
      </c>
      <c r="L57" s="152" t="str">
        <f t="shared" si="1"/>
        <v>-</v>
      </c>
    </row>
    <row r="58" spans="2:12" ht="13.5">
      <c r="B58" s="153" t="s">
        <v>1855</v>
      </c>
      <c r="C58" s="440" t="s">
        <v>1856</v>
      </c>
      <c r="D58" s="441"/>
      <c r="E58" s="441"/>
      <c r="F58" s="441"/>
      <c r="G58" s="441"/>
      <c r="H58" s="441"/>
      <c r="I58" s="150">
        <v>40</v>
      </c>
      <c r="J58" s="154"/>
      <c r="K58" s="155"/>
      <c r="L58" s="152" t="str">
        <f t="shared" si="1"/>
        <v>-</v>
      </c>
    </row>
    <row r="59" spans="2:12" ht="13.5">
      <c r="B59" s="153" t="s">
        <v>1857</v>
      </c>
      <c r="C59" s="440" t="s">
        <v>1858</v>
      </c>
      <c r="D59" s="441"/>
      <c r="E59" s="441"/>
      <c r="F59" s="441"/>
      <c r="G59" s="441"/>
      <c r="H59" s="441"/>
      <c r="I59" s="150">
        <v>41</v>
      </c>
      <c r="J59" s="154"/>
      <c r="K59" s="155"/>
      <c r="L59" s="152" t="str">
        <f t="shared" si="1"/>
        <v>-</v>
      </c>
    </row>
    <row r="60" spans="2:12" ht="13.5">
      <c r="B60" s="153" t="s">
        <v>1859</v>
      </c>
      <c r="C60" s="440" t="s">
        <v>1688</v>
      </c>
      <c r="D60" s="441"/>
      <c r="E60" s="441"/>
      <c r="F60" s="441"/>
      <c r="G60" s="441"/>
      <c r="H60" s="441"/>
      <c r="I60" s="150">
        <v>42</v>
      </c>
      <c r="J60" s="151">
        <f>SUM(J61:J63)</f>
        <v>0</v>
      </c>
      <c r="K60" s="151">
        <f>SUM(K61:K63)</f>
        <v>0</v>
      </c>
      <c r="L60" s="152" t="str">
        <f t="shared" si="1"/>
        <v>-</v>
      </c>
    </row>
    <row r="61" spans="2:12" ht="13.5">
      <c r="B61" s="153" t="s">
        <v>1689</v>
      </c>
      <c r="C61" s="440" t="s">
        <v>1690</v>
      </c>
      <c r="D61" s="441"/>
      <c r="E61" s="441"/>
      <c r="F61" s="441"/>
      <c r="G61" s="441"/>
      <c r="H61" s="441"/>
      <c r="I61" s="150">
        <v>43</v>
      </c>
      <c r="J61" s="154"/>
      <c r="K61" s="155"/>
      <c r="L61" s="152" t="str">
        <f t="shared" si="1"/>
        <v>-</v>
      </c>
    </row>
    <row r="62" spans="2:12" ht="13.5">
      <c r="B62" s="153" t="s">
        <v>1691</v>
      </c>
      <c r="C62" s="440" t="s">
        <v>1692</v>
      </c>
      <c r="D62" s="441"/>
      <c r="E62" s="441"/>
      <c r="F62" s="441"/>
      <c r="G62" s="441"/>
      <c r="H62" s="441"/>
      <c r="I62" s="150">
        <v>44</v>
      </c>
      <c r="J62" s="154"/>
      <c r="K62" s="155"/>
      <c r="L62" s="152" t="str">
        <f t="shared" si="1"/>
        <v>-</v>
      </c>
    </row>
    <row r="63" spans="2:12" ht="13.5">
      <c r="B63" s="153" t="s">
        <v>1693</v>
      </c>
      <c r="C63" s="440" t="s">
        <v>1694</v>
      </c>
      <c r="D63" s="441"/>
      <c r="E63" s="441"/>
      <c r="F63" s="441"/>
      <c r="G63" s="441"/>
      <c r="H63" s="441"/>
      <c r="I63" s="150">
        <v>45</v>
      </c>
      <c r="J63" s="154"/>
      <c r="K63" s="155"/>
      <c r="L63" s="152" t="str">
        <f t="shared" si="1"/>
        <v>-</v>
      </c>
    </row>
    <row r="64" spans="2:12" ht="13.5">
      <c r="B64" s="153" t="s">
        <v>1695</v>
      </c>
      <c r="C64" s="440" t="s">
        <v>1696</v>
      </c>
      <c r="D64" s="441"/>
      <c r="E64" s="441"/>
      <c r="F64" s="441"/>
      <c r="G64" s="441"/>
      <c r="H64" s="441"/>
      <c r="I64" s="150">
        <v>46</v>
      </c>
      <c r="J64" s="154"/>
      <c r="K64" s="155"/>
      <c r="L64" s="152" t="str">
        <f t="shared" si="1"/>
        <v>-</v>
      </c>
    </row>
    <row r="65" spans="2:12" ht="13.5">
      <c r="B65" s="149" t="s">
        <v>1697</v>
      </c>
      <c r="C65" s="445" t="s">
        <v>1698</v>
      </c>
      <c r="D65" s="446"/>
      <c r="E65" s="446"/>
      <c r="F65" s="446"/>
      <c r="G65" s="446"/>
      <c r="H65" s="446"/>
      <c r="I65" s="150">
        <v>47</v>
      </c>
      <c r="J65" s="151">
        <f>J66</f>
        <v>0</v>
      </c>
      <c r="K65" s="151">
        <f>K66</f>
        <v>0</v>
      </c>
      <c r="L65" s="152" t="str">
        <f t="shared" si="1"/>
        <v>-</v>
      </c>
    </row>
    <row r="66" spans="2:12" ht="13.5">
      <c r="B66" s="153" t="s">
        <v>1699</v>
      </c>
      <c r="C66" s="440" t="s">
        <v>1700</v>
      </c>
      <c r="D66" s="441"/>
      <c r="E66" s="441"/>
      <c r="F66" s="441"/>
      <c r="G66" s="441"/>
      <c r="H66" s="441"/>
      <c r="I66" s="150">
        <v>48</v>
      </c>
      <c r="J66" s="151">
        <f>SUM(J67:J68)</f>
        <v>0</v>
      </c>
      <c r="K66" s="151">
        <f>SUM(K67:K68)</f>
        <v>0</v>
      </c>
      <c r="L66" s="152" t="str">
        <f t="shared" si="1"/>
        <v>-</v>
      </c>
    </row>
    <row r="67" spans="2:12" ht="13.5">
      <c r="B67" s="153" t="s">
        <v>1396</v>
      </c>
      <c r="C67" s="440" t="s">
        <v>1701</v>
      </c>
      <c r="D67" s="441"/>
      <c r="E67" s="441"/>
      <c r="F67" s="441"/>
      <c r="G67" s="441"/>
      <c r="H67" s="441"/>
      <c r="I67" s="150">
        <v>49</v>
      </c>
      <c r="J67" s="154"/>
      <c r="K67" s="155"/>
      <c r="L67" s="152" t="str">
        <f t="shared" si="1"/>
        <v>-</v>
      </c>
    </row>
    <row r="68" spans="2:12" ht="13.5">
      <c r="B68" s="153" t="s">
        <v>1398</v>
      </c>
      <c r="C68" s="440" t="s">
        <v>1702</v>
      </c>
      <c r="D68" s="441"/>
      <c r="E68" s="441"/>
      <c r="F68" s="441"/>
      <c r="G68" s="441"/>
      <c r="H68" s="441"/>
      <c r="I68" s="150">
        <v>50</v>
      </c>
      <c r="J68" s="154"/>
      <c r="K68" s="155"/>
      <c r="L68" s="152" t="str">
        <f t="shared" si="1"/>
        <v>-</v>
      </c>
    </row>
    <row r="69" spans="2:12" ht="13.5">
      <c r="B69" s="149" t="s">
        <v>1703</v>
      </c>
      <c r="C69" s="445" t="s">
        <v>1704</v>
      </c>
      <c r="D69" s="446"/>
      <c r="E69" s="446"/>
      <c r="F69" s="446"/>
      <c r="G69" s="446"/>
      <c r="H69" s="446"/>
      <c r="I69" s="150">
        <v>51</v>
      </c>
      <c r="J69" s="151">
        <f>J70+J71-J72</f>
        <v>0</v>
      </c>
      <c r="K69" s="151">
        <f>K70+K71-K72</f>
        <v>0</v>
      </c>
      <c r="L69" s="152" t="str">
        <f t="shared" si="1"/>
        <v>-</v>
      </c>
    </row>
    <row r="70" spans="2:12" ht="13.5">
      <c r="B70" s="153" t="s">
        <v>1705</v>
      </c>
      <c r="C70" s="440" t="s">
        <v>1706</v>
      </c>
      <c r="D70" s="441"/>
      <c r="E70" s="441"/>
      <c r="F70" s="441"/>
      <c r="G70" s="441"/>
      <c r="H70" s="441"/>
      <c r="I70" s="150">
        <v>52</v>
      </c>
      <c r="J70" s="154"/>
      <c r="K70" s="155"/>
      <c r="L70" s="152" t="str">
        <f t="shared" si="1"/>
        <v>-</v>
      </c>
    </row>
    <row r="71" spans="2:12" ht="13.5">
      <c r="B71" s="153" t="s">
        <v>1707</v>
      </c>
      <c r="C71" s="440" t="s">
        <v>1708</v>
      </c>
      <c r="D71" s="441"/>
      <c r="E71" s="441"/>
      <c r="F71" s="441"/>
      <c r="G71" s="441"/>
      <c r="H71" s="441"/>
      <c r="I71" s="150">
        <v>53</v>
      </c>
      <c r="J71" s="154"/>
      <c r="K71" s="155"/>
      <c r="L71" s="152" t="str">
        <f t="shared" si="1"/>
        <v>-</v>
      </c>
    </row>
    <row r="72" spans="2:12" ht="13.5">
      <c r="B72" s="153" t="s">
        <v>1709</v>
      </c>
      <c r="C72" s="440" t="s">
        <v>1710</v>
      </c>
      <c r="D72" s="441"/>
      <c r="E72" s="441"/>
      <c r="F72" s="441"/>
      <c r="G72" s="441"/>
      <c r="H72" s="441"/>
      <c r="I72" s="150">
        <v>54</v>
      </c>
      <c r="J72" s="154"/>
      <c r="K72" s="155"/>
      <c r="L72" s="152" t="str">
        <f t="shared" si="1"/>
        <v>-</v>
      </c>
    </row>
    <row r="73" spans="2:12" ht="13.5">
      <c r="B73" s="149" t="s">
        <v>1711</v>
      </c>
      <c r="C73" s="445" t="s">
        <v>1712</v>
      </c>
      <c r="D73" s="446"/>
      <c r="E73" s="446"/>
      <c r="F73" s="446"/>
      <c r="G73" s="446"/>
      <c r="H73" s="446"/>
      <c r="I73" s="150">
        <v>55</v>
      </c>
      <c r="J73" s="151">
        <f>SUM(J74:J77)+SUM(J80:J81)</f>
        <v>0</v>
      </c>
      <c r="K73" s="151">
        <f>SUM(K74:K77)+SUM(K80:K81)</f>
        <v>0</v>
      </c>
      <c r="L73" s="152" t="str">
        <f t="shared" si="1"/>
        <v>-</v>
      </c>
    </row>
    <row r="74" spans="2:12" ht="13.5">
      <c r="B74" s="153" t="s">
        <v>2577</v>
      </c>
      <c r="C74" s="440" t="s">
        <v>2560</v>
      </c>
      <c r="D74" s="441"/>
      <c r="E74" s="441"/>
      <c r="F74" s="441"/>
      <c r="G74" s="441"/>
      <c r="H74" s="441"/>
      <c r="I74" s="150">
        <v>56</v>
      </c>
      <c r="J74" s="154"/>
      <c r="K74" s="155"/>
      <c r="L74" s="152" t="str">
        <f t="shared" si="1"/>
        <v>-</v>
      </c>
    </row>
    <row r="75" spans="2:12" ht="13.5">
      <c r="B75" s="153" t="s">
        <v>2578</v>
      </c>
      <c r="C75" s="440" t="s">
        <v>2561</v>
      </c>
      <c r="D75" s="441"/>
      <c r="E75" s="441"/>
      <c r="F75" s="441"/>
      <c r="G75" s="441"/>
      <c r="H75" s="441"/>
      <c r="I75" s="150">
        <v>57</v>
      </c>
      <c r="J75" s="154"/>
      <c r="K75" s="155"/>
      <c r="L75" s="152" t="str">
        <f t="shared" si="1"/>
        <v>-</v>
      </c>
    </row>
    <row r="76" spans="2:12" ht="13.5">
      <c r="B76" s="153" t="s">
        <v>2579</v>
      </c>
      <c r="C76" s="440" t="s">
        <v>2562</v>
      </c>
      <c r="D76" s="441"/>
      <c r="E76" s="441"/>
      <c r="F76" s="441"/>
      <c r="G76" s="441"/>
      <c r="H76" s="441"/>
      <c r="I76" s="150">
        <v>58</v>
      </c>
      <c r="J76" s="154"/>
      <c r="K76" s="155"/>
      <c r="L76" s="152" t="str">
        <f t="shared" si="1"/>
        <v>-</v>
      </c>
    </row>
    <row r="77" spans="2:12" ht="13.5">
      <c r="B77" s="153" t="s">
        <v>2580</v>
      </c>
      <c r="C77" s="440" t="s">
        <v>1713</v>
      </c>
      <c r="D77" s="441"/>
      <c r="E77" s="441"/>
      <c r="F77" s="441"/>
      <c r="G77" s="441"/>
      <c r="H77" s="441"/>
      <c r="I77" s="150">
        <v>59</v>
      </c>
      <c r="J77" s="151">
        <f>SUM(J78:J79)</f>
        <v>0</v>
      </c>
      <c r="K77" s="151">
        <f>SUM(K78:K79)</f>
        <v>0</v>
      </c>
      <c r="L77" s="152" t="str">
        <f t="shared" si="1"/>
        <v>-</v>
      </c>
    </row>
    <row r="78" spans="2:12" ht="13.5">
      <c r="B78" s="153" t="s">
        <v>1714</v>
      </c>
      <c r="C78" s="440" t="s">
        <v>1715</v>
      </c>
      <c r="D78" s="441"/>
      <c r="E78" s="441"/>
      <c r="F78" s="441"/>
      <c r="G78" s="441"/>
      <c r="H78" s="441"/>
      <c r="I78" s="150">
        <v>60</v>
      </c>
      <c r="J78" s="154"/>
      <c r="K78" s="155"/>
      <c r="L78" s="152" t="str">
        <f t="shared" si="1"/>
        <v>-</v>
      </c>
    </row>
    <row r="79" spans="2:12" ht="13.5">
      <c r="B79" s="153" t="s">
        <v>1716</v>
      </c>
      <c r="C79" s="440" t="s">
        <v>1717</v>
      </c>
      <c r="D79" s="441"/>
      <c r="E79" s="441"/>
      <c r="F79" s="441"/>
      <c r="G79" s="441"/>
      <c r="H79" s="441"/>
      <c r="I79" s="150">
        <v>61</v>
      </c>
      <c r="J79" s="154"/>
      <c r="K79" s="155"/>
      <c r="L79" s="152" t="str">
        <f t="shared" si="1"/>
        <v>-</v>
      </c>
    </row>
    <row r="80" spans="2:12" ht="13.5">
      <c r="B80" s="153" t="s">
        <v>2581</v>
      </c>
      <c r="C80" s="440" t="s">
        <v>2564</v>
      </c>
      <c r="D80" s="441"/>
      <c r="E80" s="441"/>
      <c r="F80" s="441"/>
      <c r="G80" s="441"/>
      <c r="H80" s="441"/>
      <c r="I80" s="150">
        <v>62</v>
      </c>
      <c r="J80" s="154"/>
      <c r="K80" s="155"/>
      <c r="L80" s="152" t="str">
        <f t="shared" si="1"/>
        <v>-</v>
      </c>
    </row>
    <row r="81" spans="2:12" ht="13.5">
      <c r="B81" s="153" t="s">
        <v>2582</v>
      </c>
      <c r="C81" s="440" t="s">
        <v>2565</v>
      </c>
      <c r="D81" s="441"/>
      <c r="E81" s="441"/>
      <c r="F81" s="441"/>
      <c r="G81" s="441"/>
      <c r="H81" s="441"/>
      <c r="I81" s="150">
        <v>63</v>
      </c>
      <c r="J81" s="154"/>
      <c r="K81" s="155"/>
      <c r="L81" s="152" t="str">
        <f t="shared" si="1"/>
        <v>-</v>
      </c>
    </row>
    <row r="82" spans="2:12" ht="13.5">
      <c r="B82" s="149" t="s">
        <v>1718</v>
      </c>
      <c r="C82" s="445" t="s">
        <v>1719</v>
      </c>
      <c r="D82" s="446"/>
      <c r="E82" s="446"/>
      <c r="F82" s="446"/>
      <c r="G82" s="446"/>
      <c r="H82" s="446"/>
      <c r="I82" s="150">
        <v>64</v>
      </c>
      <c r="J82" s="151">
        <f>J83+J88+J91</f>
        <v>0</v>
      </c>
      <c r="K82" s="151">
        <f>K83+K88+K91</f>
        <v>0</v>
      </c>
      <c r="L82" s="152" t="str">
        <f t="shared" si="1"/>
        <v>-</v>
      </c>
    </row>
    <row r="83" spans="2:12" ht="13.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3.5">
      <c r="B84" s="153" t="s">
        <v>1722</v>
      </c>
      <c r="C84" s="440" t="s">
        <v>1723</v>
      </c>
      <c r="D84" s="441"/>
      <c r="E84" s="441"/>
      <c r="F84" s="441"/>
      <c r="G84" s="441"/>
      <c r="H84" s="441"/>
      <c r="I84" s="150">
        <v>66</v>
      </c>
      <c r="J84" s="154"/>
      <c r="K84" s="155"/>
      <c r="L84" s="152" t="str">
        <f t="shared" si="2"/>
        <v>-</v>
      </c>
    </row>
    <row r="85" spans="2:12" ht="13.5">
      <c r="B85" s="153" t="s">
        <v>1724</v>
      </c>
      <c r="C85" s="440" t="s">
        <v>1725</v>
      </c>
      <c r="D85" s="441"/>
      <c r="E85" s="441"/>
      <c r="F85" s="441"/>
      <c r="G85" s="441"/>
      <c r="H85" s="441"/>
      <c r="I85" s="150">
        <v>67</v>
      </c>
      <c r="J85" s="154"/>
      <c r="K85" s="155"/>
      <c r="L85" s="152" t="str">
        <f t="shared" si="2"/>
        <v>-</v>
      </c>
    </row>
    <row r="86" spans="2:12" ht="13.5">
      <c r="B86" s="153" t="s">
        <v>1726</v>
      </c>
      <c r="C86" s="440" t="s">
        <v>1727</v>
      </c>
      <c r="D86" s="441"/>
      <c r="E86" s="441"/>
      <c r="F86" s="441"/>
      <c r="G86" s="441"/>
      <c r="H86" s="441"/>
      <c r="I86" s="150">
        <v>68</v>
      </c>
      <c r="J86" s="154"/>
      <c r="K86" s="155"/>
      <c r="L86" s="152" t="str">
        <f t="shared" si="2"/>
        <v>-</v>
      </c>
    </row>
    <row r="87" spans="2:12" ht="13.5">
      <c r="B87" s="153" t="s">
        <v>1728</v>
      </c>
      <c r="C87" s="440" t="s">
        <v>1729</v>
      </c>
      <c r="D87" s="441"/>
      <c r="E87" s="441"/>
      <c r="F87" s="441"/>
      <c r="G87" s="441"/>
      <c r="H87" s="441"/>
      <c r="I87" s="150">
        <v>69</v>
      </c>
      <c r="J87" s="154"/>
      <c r="K87" s="155"/>
      <c r="L87" s="152" t="str">
        <f t="shared" si="2"/>
        <v>-</v>
      </c>
    </row>
    <row r="88" spans="2:12" ht="13.5">
      <c r="B88" s="153" t="s">
        <v>1730</v>
      </c>
      <c r="C88" s="440" t="s">
        <v>1731</v>
      </c>
      <c r="D88" s="441"/>
      <c r="E88" s="441"/>
      <c r="F88" s="441"/>
      <c r="G88" s="441"/>
      <c r="H88" s="441"/>
      <c r="I88" s="150">
        <v>70</v>
      </c>
      <c r="J88" s="151">
        <f>SUM(J89:J90)</f>
        <v>0</v>
      </c>
      <c r="K88" s="151">
        <f>SUM(K89:K90)</f>
        <v>0</v>
      </c>
      <c r="L88" s="152" t="str">
        <f t="shared" si="2"/>
        <v>-</v>
      </c>
    </row>
    <row r="89" spans="2:12" ht="13.5">
      <c r="B89" s="153" t="s">
        <v>1732</v>
      </c>
      <c r="C89" s="440" t="s">
        <v>1733</v>
      </c>
      <c r="D89" s="441"/>
      <c r="E89" s="441"/>
      <c r="F89" s="441"/>
      <c r="G89" s="441"/>
      <c r="H89" s="441"/>
      <c r="I89" s="150">
        <v>71</v>
      </c>
      <c r="J89" s="154"/>
      <c r="K89" s="155"/>
      <c r="L89" s="152" t="str">
        <f t="shared" si="2"/>
        <v>-</v>
      </c>
    </row>
    <row r="90" spans="2:12" ht="13.5">
      <c r="B90" s="153" t="s">
        <v>1734</v>
      </c>
      <c r="C90" s="440" t="s">
        <v>1735</v>
      </c>
      <c r="D90" s="441"/>
      <c r="E90" s="441"/>
      <c r="F90" s="441"/>
      <c r="G90" s="441"/>
      <c r="H90" s="441"/>
      <c r="I90" s="150">
        <v>72</v>
      </c>
      <c r="J90" s="154"/>
      <c r="K90" s="155"/>
      <c r="L90" s="152" t="str">
        <f t="shared" si="2"/>
        <v>-</v>
      </c>
    </row>
    <row r="91" spans="2:12" ht="13.5">
      <c r="B91" s="153" t="s">
        <v>1736</v>
      </c>
      <c r="C91" s="440" t="s">
        <v>1737</v>
      </c>
      <c r="D91" s="441"/>
      <c r="E91" s="441"/>
      <c r="F91" s="441"/>
      <c r="G91" s="441"/>
      <c r="H91" s="441"/>
      <c r="I91" s="150">
        <v>73</v>
      </c>
      <c r="J91" s="154"/>
      <c r="K91" s="155"/>
      <c r="L91" s="152" t="str">
        <f t="shared" si="2"/>
        <v>-</v>
      </c>
    </row>
    <row r="92" spans="2:12" ht="13.5">
      <c r="B92" s="149">
        <v>1</v>
      </c>
      <c r="C92" s="445" t="s">
        <v>1738</v>
      </c>
      <c r="D92" s="446"/>
      <c r="E92" s="446"/>
      <c r="F92" s="446"/>
      <c r="G92" s="446"/>
      <c r="H92" s="446"/>
      <c r="I92" s="150">
        <v>74</v>
      </c>
      <c r="J92" s="151">
        <f>J93+J101+J118+J123+J143+J151+J160</f>
        <v>0</v>
      </c>
      <c r="K92" s="151">
        <f>K93+K101+K118+K123+K143+K151+K160</f>
        <v>0</v>
      </c>
      <c r="L92" s="152" t="str">
        <f t="shared" si="2"/>
        <v>-</v>
      </c>
    </row>
    <row r="93" spans="2:12" ht="13.5">
      <c r="B93" s="153">
        <v>11</v>
      </c>
      <c r="C93" s="440" t="s">
        <v>1739</v>
      </c>
      <c r="D93" s="441"/>
      <c r="E93" s="441"/>
      <c r="F93" s="441"/>
      <c r="G93" s="441"/>
      <c r="H93" s="441"/>
      <c r="I93" s="150">
        <v>75</v>
      </c>
      <c r="J93" s="151">
        <f>J94+J98+J99+J100</f>
        <v>0</v>
      </c>
      <c r="K93" s="151">
        <f>K94+K98+K99+K100</f>
        <v>0</v>
      </c>
      <c r="L93" s="152" t="str">
        <f t="shared" si="2"/>
        <v>-</v>
      </c>
    </row>
    <row r="94" spans="2:12" ht="13.5">
      <c r="B94" s="153">
        <v>111</v>
      </c>
      <c r="C94" s="440" t="s">
        <v>1740</v>
      </c>
      <c r="D94" s="441"/>
      <c r="E94" s="441"/>
      <c r="F94" s="441"/>
      <c r="G94" s="441"/>
      <c r="H94" s="441"/>
      <c r="I94" s="150">
        <v>76</v>
      </c>
      <c r="J94" s="151">
        <f>SUM(J95:J97)</f>
        <v>0</v>
      </c>
      <c r="K94" s="151">
        <f>SUM(K95:K97)</f>
        <v>0</v>
      </c>
      <c r="L94" s="152" t="str">
        <f t="shared" si="2"/>
        <v>-</v>
      </c>
    </row>
    <row r="95" spans="2:12" ht="13.5">
      <c r="B95" s="153">
        <v>1111</v>
      </c>
      <c r="C95" s="440" t="s">
        <v>1741</v>
      </c>
      <c r="D95" s="441"/>
      <c r="E95" s="441"/>
      <c r="F95" s="441"/>
      <c r="G95" s="441"/>
      <c r="H95" s="441"/>
      <c r="I95" s="150">
        <v>77</v>
      </c>
      <c r="J95" s="154"/>
      <c r="K95" s="155"/>
      <c r="L95" s="152" t="str">
        <f t="shared" si="2"/>
        <v>-</v>
      </c>
    </row>
    <row r="96" spans="2:12" ht="13.5">
      <c r="B96" s="153">
        <v>1112</v>
      </c>
      <c r="C96" s="440" t="s">
        <v>1742</v>
      </c>
      <c r="D96" s="441"/>
      <c r="E96" s="441"/>
      <c r="F96" s="441"/>
      <c r="G96" s="441"/>
      <c r="H96" s="441"/>
      <c r="I96" s="150">
        <v>78</v>
      </c>
      <c r="J96" s="154"/>
      <c r="K96" s="155"/>
      <c r="L96" s="152" t="str">
        <f t="shared" si="2"/>
        <v>-</v>
      </c>
    </row>
    <row r="97" spans="2:12" ht="13.5">
      <c r="B97" s="153">
        <v>1113</v>
      </c>
      <c r="C97" s="440" t="s">
        <v>1743</v>
      </c>
      <c r="D97" s="441"/>
      <c r="E97" s="441"/>
      <c r="F97" s="441"/>
      <c r="G97" s="441"/>
      <c r="H97" s="441"/>
      <c r="I97" s="150">
        <v>79</v>
      </c>
      <c r="J97" s="154"/>
      <c r="K97" s="155"/>
      <c r="L97" s="152" t="str">
        <f t="shared" si="2"/>
        <v>-</v>
      </c>
    </row>
    <row r="98" spans="2:12" ht="13.5">
      <c r="B98" s="153">
        <v>112</v>
      </c>
      <c r="C98" s="440" t="s">
        <v>1744</v>
      </c>
      <c r="D98" s="441"/>
      <c r="E98" s="441"/>
      <c r="F98" s="441"/>
      <c r="G98" s="441"/>
      <c r="H98" s="441"/>
      <c r="I98" s="150">
        <v>80</v>
      </c>
      <c r="J98" s="154"/>
      <c r="K98" s="155"/>
      <c r="L98" s="152" t="str">
        <f t="shared" si="2"/>
        <v>-</v>
      </c>
    </row>
    <row r="99" spans="2:12" ht="13.5">
      <c r="B99" s="153">
        <v>113</v>
      </c>
      <c r="C99" s="440" t="s">
        <v>1745</v>
      </c>
      <c r="D99" s="441"/>
      <c r="E99" s="441"/>
      <c r="F99" s="441"/>
      <c r="G99" s="441"/>
      <c r="H99" s="441"/>
      <c r="I99" s="150">
        <v>81</v>
      </c>
      <c r="J99" s="154"/>
      <c r="K99" s="155"/>
      <c r="L99" s="152" t="str">
        <f t="shared" si="2"/>
        <v>-</v>
      </c>
    </row>
    <row r="100" spans="2:12" ht="13.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55"/>
      <c r="E101" s="455"/>
      <c r="F101" s="455"/>
      <c r="G101" s="455"/>
      <c r="H101" s="455"/>
      <c r="I101" s="150">
        <v>83</v>
      </c>
      <c r="J101" s="151">
        <f>J102+J105+J106+J107+J113</f>
        <v>0</v>
      </c>
      <c r="K101" s="151">
        <f>K102+K105+K106+K107+K113</f>
        <v>0</v>
      </c>
      <c r="L101" s="152" t="str">
        <f t="shared" si="2"/>
        <v>-</v>
      </c>
    </row>
    <row r="102" spans="2:12" ht="13.5">
      <c r="B102" s="153">
        <v>121</v>
      </c>
      <c r="C102" s="440" t="s">
        <v>1747</v>
      </c>
      <c r="D102" s="441"/>
      <c r="E102" s="441"/>
      <c r="F102" s="441"/>
      <c r="G102" s="441"/>
      <c r="H102" s="441"/>
      <c r="I102" s="150">
        <v>84</v>
      </c>
      <c r="J102" s="151">
        <f>SUM(J103:J104)</f>
        <v>0</v>
      </c>
      <c r="K102" s="151">
        <f>SUM(K103:K104)</f>
        <v>0</v>
      </c>
      <c r="L102" s="152" t="str">
        <f t="shared" si="2"/>
        <v>-</v>
      </c>
    </row>
    <row r="103" spans="2:12" ht="13.5">
      <c r="B103" s="153">
        <v>1211</v>
      </c>
      <c r="C103" s="440" t="s">
        <v>1748</v>
      </c>
      <c r="D103" s="441"/>
      <c r="E103" s="441"/>
      <c r="F103" s="441"/>
      <c r="G103" s="441"/>
      <c r="H103" s="441"/>
      <c r="I103" s="150">
        <v>85</v>
      </c>
      <c r="J103" s="154"/>
      <c r="K103" s="155"/>
      <c r="L103" s="152" t="str">
        <f t="shared" si="2"/>
        <v>-</v>
      </c>
    </row>
    <row r="104" spans="2:12" ht="13.5">
      <c r="B104" s="153">
        <v>1212</v>
      </c>
      <c r="C104" s="440" t="s">
        <v>1749</v>
      </c>
      <c r="D104" s="441"/>
      <c r="E104" s="441"/>
      <c r="F104" s="441"/>
      <c r="G104" s="441"/>
      <c r="H104" s="441"/>
      <c r="I104" s="150">
        <v>86</v>
      </c>
      <c r="J104" s="154"/>
      <c r="K104" s="155"/>
      <c r="L104" s="152" t="str">
        <f t="shared" si="2"/>
        <v>-</v>
      </c>
    </row>
    <row r="105" spans="2:12" ht="13.5">
      <c r="B105" s="153">
        <v>122</v>
      </c>
      <c r="C105" s="440" t="s">
        <v>1750</v>
      </c>
      <c r="D105" s="441"/>
      <c r="E105" s="441"/>
      <c r="F105" s="441"/>
      <c r="G105" s="441"/>
      <c r="H105" s="441"/>
      <c r="I105" s="150">
        <v>87</v>
      </c>
      <c r="J105" s="154"/>
      <c r="K105" s="155"/>
      <c r="L105" s="152" t="str">
        <f t="shared" si="2"/>
        <v>-</v>
      </c>
    </row>
    <row r="106" spans="2:12" ht="13.5">
      <c r="B106" s="153">
        <v>123</v>
      </c>
      <c r="C106" s="440" t="s">
        <v>1751</v>
      </c>
      <c r="D106" s="441"/>
      <c r="E106" s="441"/>
      <c r="F106" s="441"/>
      <c r="G106" s="441"/>
      <c r="H106" s="441"/>
      <c r="I106" s="150">
        <v>88</v>
      </c>
      <c r="J106" s="154"/>
      <c r="K106" s="155"/>
      <c r="L106" s="152" t="str">
        <f t="shared" si="2"/>
        <v>-</v>
      </c>
    </row>
    <row r="107" spans="2:12" ht="13.5">
      <c r="B107" s="153">
        <v>124</v>
      </c>
      <c r="C107" s="440" t="s">
        <v>1752</v>
      </c>
      <c r="D107" s="441"/>
      <c r="E107" s="441"/>
      <c r="F107" s="441"/>
      <c r="G107" s="441"/>
      <c r="H107" s="441"/>
      <c r="I107" s="150">
        <v>89</v>
      </c>
      <c r="J107" s="151">
        <f>SUM(J108:J112)</f>
        <v>0</v>
      </c>
      <c r="K107" s="151">
        <f>SUM(K108:K112)</f>
        <v>0</v>
      </c>
      <c r="L107" s="152" t="str">
        <f t="shared" si="2"/>
        <v>-</v>
      </c>
    </row>
    <row r="108" spans="2:12" ht="13.5">
      <c r="B108" s="153">
        <v>1241</v>
      </c>
      <c r="C108" s="440" t="s">
        <v>480</v>
      </c>
      <c r="D108" s="441"/>
      <c r="E108" s="441"/>
      <c r="F108" s="441"/>
      <c r="G108" s="441"/>
      <c r="H108" s="441"/>
      <c r="I108" s="150">
        <v>90</v>
      </c>
      <c r="J108" s="154"/>
      <c r="K108" s="155"/>
      <c r="L108" s="152" t="str">
        <f t="shared" si="2"/>
        <v>-</v>
      </c>
    </row>
    <row r="109" spans="2:12" ht="13.5">
      <c r="B109" s="153">
        <v>1242</v>
      </c>
      <c r="C109" s="440" t="s">
        <v>1753</v>
      </c>
      <c r="D109" s="441"/>
      <c r="E109" s="441"/>
      <c r="F109" s="441"/>
      <c r="G109" s="441"/>
      <c r="H109" s="441"/>
      <c r="I109" s="150">
        <v>91</v>
      </c>
      <c r="J109" s="154"/>
      <c r="K109" s="155"/>
      <c r="L109" s="152" t="str">
        <f t="shared" si="2"/>
        <v>-</v>
      </c>
    </row>
    <row r="110" spans="2:12" ht="13.5">
      <c r="B110" s="153">
        <v>1243</v>
      </c>
      <c r="C110" s="440" t="s">
        <v>1754</v>
      </c>
      <c r="D110" s="441"/>
      <c r="E110" s="441"/>
      <c r="F110" s="441"/>
      <c r="G110" s="441"/>
      <c r="H110" s="441"/>
      <c r="I110" s="150">
        <v>92</v>
      </c>
      <c r="J110" s="154"/>
      <c r="K110" s="155"/>
      <c r="L110" s="152" t="str">
        <f t="shared" si="2"/>
        <v>-</v>
      </c>
    </row>
    <row r="111" spans="2:12" ht="13.5">
      <c r="B111" s="153">
        <v>1244</v>
      </c>
      <c r="C111" s="440" t="s">
        <v>1755</v>
      </c>
      <c r="D111" s="441"/>
      <c r="E111" s="441"/>
      <c r="F111" s="441"/>
      <c r="G111" s="441"/>
      <c r="H111" s="441"/>
      <c r="I111" s="150">
        <v>93</v>
      </c>
      <c r="J111" s="154"/>
      <c r="K111" s="155"/>
      <c r="L111" s="152" t="str">
        <f t="shared" si="2"/>
        <v>-</v>
      </c>
    </row>
    <row r="112" spans="2:12" ht="13.5">
      <c r="B112" s="153">
        <v>1245</v>
      </c>
      <c r="C112" s="440" t="s">
        <v>1756</v>
      </c>
      <c r="D112" s="441"/>
      <c r="E112" s="441"/>
      <c r="F112" s="441"/>
      <c r="G112" s="441"/>
      <c r="H112" s="441"/>
      <c r="I112" s="150">
        <v>94</v>
      </c>
      <c r="J112" s="154"/>
      <c r="K112" s="155"/>
      <c r="L112" s="152" t="str">
        <f t="shared" si="2"/>
        <v>-</v>
      </c>
    </row>
    <row r="113" spans="2:12" ht="13.5">
      <c r="B113" s="153">
        <v>129</v>
      </c>
      <c r="C113" s="440" t="s">
        <v>1757</v>
      </c>
      <c r="D113" s="441"/>
      <c r="E113" s="441"/>
      <c r="F113" s="441"/>
      <c r="G113" s="441"/>
      <c r="H113" s="441"/>
      <c r="I113" s="150">
        <v>95</v>
      </c>
      <c r="J113" s="151">
        <f>SUM(J114:J117)</f>
        <v>0</v>
      </c>
      <c r="K113" s="151">
        <f>SUM(K114:K117)</f>
        <v>0</v>
      </c>
      <c r="L113" s="152" t="str">
        <f t="shared" si="2"/>
        <v>-</v>
      </c>
    </row>
    <row r="114" spans="2:12" ht="13.5">
      <c r="B114" s="153">
        <v>1291</v>
      </c>
      <c r="C114" s="440" t="s">
        <v>1758</v>
      </c>
      <c r="D114" s="441"/>
      <c r="E114" s="441"/>
      <c r="F114" s="441"/>
      <c r="G114" s="441"/>
      <c r="H114" s="441"/>
      <c r="I114" s="150">
        <v>96</v>
      </c>
      <c r="J114" s="154"/>
      <c r="K114" s="155"/>
      <c r="L114" s="152" t="str">
        <f t="shared" si="2"/>
        <v>-</v>
      </c>
    </row>
    <row r="115" spans="2:12" ht="13.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3.5">
      <c r="B116" s="153">
        <v>1293</v>
      </c>
      <c r="C116" s="440" t="s">
        <v>1760</v>
      </c>
      <c r="D116" s="441"/>
      <c r="E116" s="441"/>
      <c r="F116" s="441"/>
      <c r="G116" s="441"/>
      <c r="H116" s="441"/>
      <c r="I116" s="150">
        <v>98</v>
      </c>
      <c r="J116" s="154"/>
      <c r="K116" s="155"/>
      <c r="L116" s="152" t="str">
        <f t="shared" si="3"/>
        <v>-</v>
      </c>
    </row>
    <row r="117" spans="2:12" ht="13.5">
      <c r="B117" s="153">
        <v>1294</v>
      </c>
      <c r="C117" s="440" t="s">
        <v>1761</v>
      </c>
      <c r="D117" s="441"/>
      <c r="E117" s="441"/>
      <c r="F117" s="441"/>
      <c r="G117" s="441"/>
      <c r="H117" s="441"/>
      <c r="I117" s="150">
        <v>99</v>
      </c>
      <c r="J117" s="154"/>
      <c r="K117" s="155"/>
      <c r="L117" s="152" t="str">
        <f t="shared" si="3"/>
        <v>-</v>
      </c>
    </row>
    <row r="118" spans="2:12" ht="13.5">
      <c r="B118" s="153">
        <v>13</v>
      </c>
      <c r="C118" s="440" t="s">
        <v>1762</v>
      </c>
      <c r="D118" s="441"/>
      <c r="E118" s="441"/>
      <c r="F118" s="441"/>
      <c r="G118" s="441"/>
      <c r="H118" s="441"/>
      <c r="I118" s="150">
        <v>100</v>
      </c>
      <c r="J118" s="151">
        <f>SUM(J119:J121)-J122</f>
        <v>0</v>
      </c>
      <c r="K118" s="151">
        <f>SUM(K119:K121)-K122</f>
        <v>0</v>
      </c>
      <c r="L118" s="152" t="str">
        <f t="shared" si="3"/>
        <v>-</v>
      </c>
    </row>
    <row r="119" spans="2:12" ht="13.5">
      <c r="B119" s="153">
        <v>131</v>
      </c>
      <c r="C119" s="440" t="s">
        <v>1763</v>
      </c>
      <c r="D119" s="441"/>
      <c r="E119" s="441"/>
      <c r="F119" s="441"/>
      <c r="G119" s="441"/>
      <c r="H119" s="441"/>
      <c r="I119" s="150">
        <v>101</v>
      </c>
      <c r="J119" s="154"/>
      <c r="K119" s="155"/>
      <c r="L119" s="152" t="str">
        <f t="shared" si="3"/>
        <v>-</v>
      </c>
    </row>
    <row r="120" spans="2:12" ht="13.5">
      <c r="B120" s="153">
        <v>132</v>
      </c>
      <c r="C120" s="440" t="s">
        <v>1764</v>
      </c>
      <c r="D120" s="441"/>
      <c r="E120" s="441"/>
      <c r="F120" s="441"/>
      <c r="G120" s="441"/>
      <c r="H120" s="441"/>
      <c r="I120" s="150">
        <v>102</v>
      </c>
      <c r="J120" s="154"/>
      <c r="K120" s="155"/>
      <c r="L120" s="152" t="str">
        <f t="shared" si="3"/>
        <v>-</v>
      </c>
    </row>
    <row r="121" spans="2:12" ht="13.5">
      <c r="B121" s="153">
        <v>133</v>
      </c>
      <c r="C121" s="440" t="s">
        <v>1765</v>
      </c>
      <c r="D121" s="441"/>
      <c r="E121" s="441"/>
      <c r="F121" s="441"/>
      <c r="G121" s="441"/>
      <c r="H121" s="441"/>
      <c r="I121" s="150">
        <v>103</v>
      </c>
      <c r="J121" s="154"/>
      <c r="K121" s="155"/>
      <c r="L121" s="152" t="str">
        <f t="shared" si="3"/>
        <v>-</v>
      </c>
    </row>
    <row r="122" spans="2:12" ht="13.5">
      <c r="B122" s="153">
        <v>139</v>
      </c>
      <c r="C122" s="440" t="s">
        <v>1766</v>
      </c>
      <c r="D122" s="441"/>
      <c r="E122" s="441"/>
      <c r="F122" s="441"/>
      <c r="G122" s="441"/>
      <c r="H122" s="441"/>
      <c r="I122" s="150">
        <v>104</v>
      </c>
      <c r="J122" s="154"/>
      <c r="K122" s="155"/>
      <c r="L122" s="152" t="str">
        <f t="shared" si="3"/>
        <v>-</v>
      </c>
    </row>
    <row r="123" spans="2:12" ht="13.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3.5">
      <c r="B124" s="153">
        <v>141</v>
      </c>
      <c r="C124" s="440" t="s">
        <v>2925</v>
      </c>
      <c r="D124" s="441"/>
      <c r="E124" s="441"/>
      <c r="F124" s="441"/>
      <c r="G124" s="441"/>
      <c r="H124" s="441"/>
      <c r="I124" s="150">
        <v>106</v>
      </c>
      <c r="J124" s="151">
        <f>SUM(J125:J126)</f>
        <v>0</v>
      </c>
      <c r="K124" s="151">
        <f>SUM(K125:K126)</f>
        <v>0</v>
      </c>
      <c r="L124" s="152" t="str">
        <f t="shared" si="3"/>
        <v>-</v>
      </c>
    </row>
    <row r="125" spans="2:12" ht="13.5">
      <c r="B125" s="153">
        <v>1411</v>
      </c>
      <c r="C125" s="440" t="s">
        <v>2926</v>
      </c>
      <c r="D125" s="441"/>
      <c r="E125" s="441"/>
      <c r="F125" s="441"/>
      <c r="G125" s="441"/>
      <c r="H125" s="441"/>
      <c r="I125" s="150">
        <v>107</v>
      </c>
      <c r="J125" s="154"/>
      <c r="K125" s="155"/>
      <c r="L125" s="152" t="str">
        <f t="shared" si="3"/>
        <v>-</v>
      </c>
    </row>
    <row r="126" spans="2:12" ht="13.5">
      <c r="B126" s="153">
        <v>1412</v>
      </c>
      <c r="C126" s="440" t="s">
        <v>2927</v>
      </c>
      <c r="D126" s="441"/>
      <c r="E126" s="441"/>
      <c r="F126" s="441"/>
      <c r="G126" s="441"/>
      <c r="H126" s="441"/>
      <c r="I126" s="150">
        <v>108</v>
      </c>
      <c r="J126" s="154"/>
      <c r="K126" s="155"/>
      <c r="L126" s="152" t="str">
        <f t="shared" si="3"/>
        <v>-</v>
      </c>
    </row>
    <row r="127" spans="2:12" ht="13.5">
      <c r="B127" s="153">
        <v>142</v>
      </c>
      <c r="C127" s="440" t="s">
        <v>2928</v>
      </c>
      <c r="D127" s="441"/>
      <c r="E127" s="441"/>
      <c r="F127" s="441"/>
      <c r="G127" s="441"/>
      <c r="H127" s="441"/>
      <c r="I127" s="150">
        <v>109</v>
      </c>
      <c r="J127" s="151">
        <f>SUM(J128:J129)</f>
        <v>0</v>
      </c>
      <c r="K127" s="151">
        <f>SUM(K128:K129)</f>
        <v>0</v>
      </c>
      <c r="L127" s="152" t="str">
        <f t="shared" si="3"/>
        <v>-</v>
      </c>
    </row>
    <row r="128" spans="2:12" ht="13.5">
      <c r="B128" s="153">
        <v>1421</v>
      </c>
      <c r="C128" s="440" t="s">
        <v>2929</v>
      </c>
      <c r="D128" s="441"/>
      <c r="E128" s="441"/>
      <c r="F128" s="441"/>
      <c r="G128" s="441"/>
      <c r="H128" s="441"/>
      <c r="I128" s="150">
        <v>110</v>
      </c>
      <c r="J128" s="154"/>
      <c r="K128" s="155"/>
      <c r="L128" s="152" t="str">
        <f t="shared" si="3"/>
        <v>-</v>
      </c>
    </row>
    <row r="129" spans="2:12" ht="13.5">
      <c r="B129" s="153">
        <v>1422</v>
      </c>
      <c r="C129" s="440" t="s">
        <v>2930</v>
      </c>
      <c r="D129" s="441"/>
      <c r="E129" s="441"/>
      <c r="F129" s="441"/>
      <c r="G129" s="441"/>
      <c r="H129" s="441"/>
      <c r="I129" s="150">
        <v>111</v>
      </c>
      <c r="J129" s="154"/>
      <c r="K129" s="155"/>
      <c r="L129" s="152" t="str">
        <f t="shared" si="3"/>
        <v>-</v>
      </c>
    </row>
    <row r="130" spans="2:12" ht="13.5">
      <c r="B130" s="153">
        <v>143</v>
      </c>
      <c r="C130" s="440" t="s">
        <v>2931</v>
      </c>
      <c r="D130" s="441"/>
      <c r="E130" s="441"/>
      <c r="F130" s="441"/>
      <c r="G130" s="441"/>
      <c r="H130" s="441"/>
      <c r="I130" s="150">
        <v>112</v>
      </c>
      <c r="J130" s="151">
        <f>SUM(J131:J132)</f>
        <v>0</v>
      </c>
      <c r="K130" s="151">
        <f>SUM(K131:K132)</f>
        <v>0</v>
      </c>
      <c r="L130" s="152" t="str">
        <f t="shared" si="3"/>
        <v>-</v>
      </c>
    </row>
    <row r="131" spans="2:12" ht="13.5">
      <c r="B131" s="153">
        <v>1431</v>
      </c>
      <c r="C131" s="440" t="s">
        <v>2932</v>
      </c>
      <c r="D131" s="441"/>
      <c r="E131" s="441"/>
      <c r="F131" s="441"/>
      <c r="G131" s="441"/>
      <c r="H131" s="441"/>
      <c r="I131" s="150">
        <v>113</v>
      </c>
      <c r="J131" s="154"/>
      <c r="K131" s="155"/>
      <c r="L131" s="152" t="str">
        <f t="shared" si="3"/>
        <v>-</v>
      </c>
    </row>
    <row r="132" spans="2:12" ht="13.5">
      <c r="B132" s="153">
        <v>1432</v>
      </c>
      <c r="C132" s="440" t="s">
        <v>2933</v>
      </c>
      <c r="D132" s="441"/>
      <c r="E132" s="441"/>
      <c r="F132" s="441"/>
      <c r="G132" s="441"/>
      <c r="H132" s="441"/>
      <c r="I132" s="150">
        <v>114</v>
      </c>
      <c r="J132" s="154"/>
      <c r="K132" s="155"/>
      <c r="L132" s="152" t="str">
        <f t="shared" si="3"/>
        <v>-</v>
      </c>
    </row>
    <row r="133" spans="2:12" ht="13.5">
      <c r="B133" s="153">
        <v>144</v>
      </c>
      <c r="C133" s="440" t="s">
        <v>2934</v>
      </c>
      <c r="D133" s="441"/>
      <c r="E133" s="441"/>
      <c r="F133" s="441"/>
      <c r="G133" s="441"/>
      <c r="H133" s="441"/>
      <c r="I133" s="150">
        <v>115</v>
      </c>
      <c r="J133" s="151">
        <f>SUM(J134:J135)</f>
        <v>0</v>
      </c>
      <c r="K133" s="151">
        <f>SUM(K134:K135)</f>
        <v>0</v>
      </c>
      <c r="L133" s="152" t="str">
        <f t="shared" si="3"/>
        <v>-</v>
      </c>
    </row>
    <row r="134" spans="2:12" ht="13.5">
      <c r="B134" s="153">
        <v>1441</v>
      </c>
      <c r="C134" s="440" t="s">
        <v>2935</v>
      </c>
      <c r="D134" s="441"/>
      <c r="E134" s="441"/>
      <c r="F134" s="441"/>
      <c r="G134" s="441"/>
      <c r="H134" s="441"/>
      <c r="I134" s="150">
        <v>116</v>
      </c>
      <c r="J134" s="154"/>
      <c r="K134" s="155"/>
      <c r="L134" s="152" t="str">
        <f t="shared" si="3"/>
        <v>-</v>
      </c>
    </row>
    <row r="135" spans="2:12" ht="13.5">
      <c r="B135" s="153">
        <v>1442</v>
      </c>
      <c r="C135" s="440" t="s">
        <v>2936</v>
      </c>
      <c r="D135" s="441"/>
      <c r="E135" s="441"/>
      <c r="F135" s="441"/>
      <c r="G135" s="441"/>
      <c r="H135" s="441"/>
      <c r="I135" s="150">
        <v>117</v>
      </c>
      <c r="J135" s="154"/>
      <c r="K135" s="155"/>
      <c r="L135" s="152" t="str">
        <f t="shared" si="3"/>
        <v>-</v>
      </c>
    </row>
    <row r="136" spans="2:12" ht="13.5">
      <c r="B136" s="153">
        <v>145</v>
      </c>
      <c r="C136" s="440" t="s">
        <v>2937</v>
      </c>
      <c r="D136" s="441"/>
      <c r="E136" s="441"/>
      <c r="F136" s="441"/>
      <c r="G136" s="441"/>
      <c r="H136" s="441"/>
      <c r="I136" s="150">
        <v>118</v>
      </c>
      <c r="J136" s="151">
        <f>SUM(J137:J138)</f>
        <v>0</v>
      </c>
      <c r="K136" s="151">
        <f>SUM(K137:K138)</f>
        <v>0</v>
      </c>
      <c r="L136" s="152" t="str">
        <f t="shared" si="3"/>
        <v>-</v>
      </c>
    </row>
    <row r="137" spans="2:12" ht="13.5">
      <c r="B137" s="153">
        <v>1451</v>
      </c>
      <c r="C137" s="440" t="s">
        <v>2938</v>
      </c>
      <c r="D137" s="441"/>
      <c r="E137" s="441"/>
      <c r="F137" s="441"/>
      <c r="G137" s="441"/>
      <c r="H137" s="441"/>
      <c r="I137" s="150">
        <v>119</v>
      </c>
      <c r="J137" s="154"/>
      <c r="K137" s="155"/>
      <c r="L137" s="152" t="str">
        <f t="shared" si="3"/>
        <v>-</v>
      </c>
    </row>
    <row r="138" spans="2:12" ht="13.5">
      <c r="B138" s="153">
        <v>1452</v>
      </c>
      <c r="C138" s="440" t="s">
        <v>2939</v>
      </c>
      <c r="D138" s="441"/>
      <c r="E138" s="441"/>
      <c r="F138" s="441"/>
      <c r="G138" s="441"/>
      <c r="H138" s="441"/>
      <c r="I138" s="150">
        <v>120</v>
      </c>
      <c r="J138" s="154"/>
      <c r="K138" s="155"/>
      <c r="L138" s="152" t="str">
        <f t="shared" si="3"/>
        <v>-</v>
      </c>
    </row>
    <row r="139" spans="2:12" ht="13.5">
      <c r="B139" s="153">
        <v>146</v>
      </c>
      <c r="C139" s="440" t="s">
        <v>2940</v>
      </c>
      <c r="D139" s="441"/>
      <c r="E139" s="441"/>
      <c r="F139" s="441"/>
      <c r="G139" s="441"/>
      <c r="H139" s="441"/>
      <c r="I139" s="150">
        <v>121</v>
      </c>
      <c r="J139" s="151">
        <f>SUM(J140:J141)</f>
        <v>0</v>
      </c>
      <c r="K139" s="151">
        <f>SUM(K140:K141)</f>
        <v>0</v>
      </c>
      <c r="L139" s="152" t="str">
        <f t="shared" si="3"/>
        <v>-</v>
      </c>
    </row>
    <row r="140" spans="2:12" ht="13.5">
      <c r="B140" s="153">
        <v>1461</v>
      </c>
      <c r="C140" s="440" t="s">
        <v>2941</v>
      </c>
      <c r="D140" s="441"/>
      <c r="E140" s="441"/>
      <c r="F140" s="441"/>
      <c r="G140" s="441"/>
      <c r="H140" s="441"/>
      <c r="I140" s="150">
        <v>122</v>
      </c>
      <c r="J140" s="154"/>
      <c r="K140" s="155"/>
      <c r="L140" s="152" t="str">
        <f t="shared" si="3"/>
        <v>-</v>
      </c>
    </row>
    <row r="141" spans="2:12" ht="13.5">
      <c r="B141" s="153">
        <v>1462</v>
      </c>
      <c r="C141" s="440" t="s">
        <v>2942</v>
      </c>
      <c r="D141" s="441"/>
      <c r="E141" s="441"/>
      <c r="F141" s="441"/>
      <c r="G141" s="441"/>
      <c r="H141" s="441"/>
      <c r="I141" s="150">
        <v>123</v>
      </c>
      <c r="J141" s="154"/>
      <c r="K141" s="155"/>
      <c r="L141" s="152" t="str">
        <f t="shared" si="3"/>
        <v>-</v>
      </c>
    </row>
    <row r="142" spans="2:12" ht="13.5">
      <c r="B142" s="153">
        <v>149</v>
      </c>
      <c r="C142" s="440" t="s">
        <v>2943</v>
      </c>
      <c r="D142" s="441"/>
      <c r="E142" s="441"/>
      <c r="F142" s="441"/>
      <c r="G142" s="441"/>
      <c r="H142" s="441"/>
      <c r="I142" s="150">
        <v>124</v>
      </c>
      <c r="J142" s="154"/>
      <c r="K142" s="155"/>
      <c r="L142" s="152" t="str">
        <f t="shared" si="3"/>
        <v>-</v>
      </c>
    </row>
    <row r="143" spans="2:12" ht="13.5">
      <c r="B143" s="153">
        <v>15</v>
      </c>
      <c r="C143" s="440" t="s">
        <v>2944</v>
      </c>
      <c r="D143" s="441"/>
      <c r="E143" s="441"/>
      <c r="F143" s="441"/>
      <c r="G143" s="441"/>
      <c r="H143" s="441"/>
      <c r="I143" s="150">
        <v>125</v>
      </c>
      <c r="J143" s="151">
        <f>J144+J147-J150</f>
        <v>0</v>
      </c>
      <c r="K143" s="151">
        <f>K144+K147-K150</f>
        <v>0</v>
      </c>
      <c r="L143" s="152" t="str">
        <f t="shared" si="3"/>
        <v>-</v>
      </c>
    </row>
    <row r="144" spans="2:12" ht="13.5">
      <c r="B144" s="153">
        <v>151</v>
      </c>
      <c r="C144" s="440" t="s">
        <v>2945</v>
      </c>
      <c r="D144" s="441"/>
      <c r="E144" s="441"/>
      <c r="F144" s="441"/>
      <c r="G144" s="441"/>
      <c r="H144" s="441"/>
      <c r="I144" s="150">
        <v>126</v>
      </c>
      <c r="J144" s="151">
        <f>SUM(J145:J146)</f>
        <v>0</v>
      </c>
      <c r="K144" s="151">
        <f>SUM(K145:K146)</f>
        <v>0</v>
      </c>
      <c r="L144" s="152" t="str">
        <f t="shared" si="3"/>
        <v>-</v>
      </c>
    </row>
    <row r="145" spans="2:12" ht="13.5">
      <c r="B145" s="153">
        <v>1511</v>
      </c>
      <c r="C145" s="440" t="s">
        <v>2946</v>
      </c>
      <c r="D145" s="441"/>
      <c r="E145" s="441"/>
      <c r="F145" s="441"/>
      <c r="G145" s="441"/>
      <c r="H145" s="441"/>
      <c r="I145" s="150">
        <v>127</v>
      </c>
      <c r="J145" s="154"/>
      <c r="K145" s="155"/>
      <c r="L145" s="152" t="str">
        <f t="shared" si="3"/>
        <v>-</v>
      </c>
    </row>
    <row r="146" spans="2:12" ht="13.5">
      <c r="B146" s="153">
        <v>1512</v>
      </c>
      <c r="C146" s="440" t="s">
        <v>2947</v>
      </c>
      <c r="D146" s="441"/>
      <c r="E146" s="441"/>
      <c r="F146" s="441"/>
      <c r="G146" s="441"/>
      <c r="H146" s="441"/>
      <c r="I146" s="150">
        <v>128</v>
      </c>
      <c r="J146" s="154"/>
      <c r="K146" s="155"/>
      <c r="L146" s="152" t="str">
        <f t="shared" si="3"/>
        <v>-</v>
      </c>
    </row>
    <row r="147" spans="2:12" ht="13.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3.5">
      <c r="B148" s="153">
        <v>1521</v>
      </c>
      <c r="C148" s="440" t="s">
        <v>2949</v>
      </c>
      <c r="D148" s="441"/>
      <c r="E148" s="441"/>
      <c r="F148" s="441"/>
      <c r="G148" s="441"/>
      <c r="H148" s="441"/>
      <c r="I148" s="150">
        <v>130</v>
      </c>
      <c r="J148" s="154"/>
      <c r="K148" s="155"/>
      <c r="L148" s="152" t="str">
        <f t="shared" si="4"/>
        <v>-</v>
      </c>
    </row>
    <row r="149" spans="2:12" ht="13.5">
      <c r="B149" s="153">
        <v>1522</v>
      </c>
      <c r="C149" s="440" t="s">
        <v>201</v>
      </c>
      <c r="D149" s="441"/>
      <c r="E149" s="441"/>
      <c r="F149" s="441"/>
      <c r="G149" s="441"/>
      <c r="H149" s="441"/>
      <c r="I149" s="150">
        <v>131</v>
      </c>
      <c r="J149" s="154"/>
      <c r="K149" s="155"/>
      <c r="L149" s="152" t="str">
        <f t="shared" si="4"/>
        <v>-</v>
      </c>
    </row>
    <row r="150" spans="2:12" ht="13.5">
      <c r="B150" s="153">
        <v>159</v>
      </c>
      <c r="C150" s="440" t="s">
        <v>1133</v>
      </c>
      <c r="D150" s="441"/>
      <c r="E150" s="441"/>
      <c r="F150" s="441"/>
      <c r="G150" s="441"/>
      <c r="H150" s="441"/>
      <c r="I150" s="150">
        <v>132</v>
      </c>
      <c r="J150" s="154"/>
      <c r="K150" s="155"/>
      <c r="L150" s="152" t="str">
        <f t="shared" si="4"/>
        <v>-</v>
      </c>
    </row>
    <row r="151" spans="2:12" ht="13.5">
      <c r="B151" s="153">
        <v>16</v>
      </c>
      <c r="C151" s="440" t="s">
        <v>1134</v>
      </c>
      <c r="D151" s="441"/>
      <c r="E151" s="441"/>
      <c r="F151" s="441"/>
      <c r="G151" s="441"/>
      <c r="H151" s="441"/>
      <c r="I151" s="150">
        <v>133</v>
      </c>
      <c r="J151" s="151">
        <f>SUM(J152:J155)+J158-J159</f>
        <v>0</v>
      </c>
      <c r="K151" s="151">
        <f>SUM(K152:K155)+K158-K159</f>
        <v>0</v>
      </c>
      <c r="L151" s="152" t="str">
        <f t="shared" si="4"/>
        <v>-</v>
      </c>
    </row>
    <row r="152" spans="2:12" ht="13.5">
      <c r="B152" s="153">
        <v>161</v>
      </c>
      <c r="C152" s="440" t="s">
        <v>1135</v>
      </c>
      <c r="D152" s="441"/>
      <c r="E152" s="441"/>
      <c r="F152" s="441"/>
      <c r="G152" s="441"/>
      <c r="H152" s="441"/>
      <c r="I152" s="150">
        <v>134</v>
      </c>
      <c r="J152" s="154"/>
      <c r="K152" s="155"/>
      <c r="L152" s="152" t="str">
        <f t="shared" si="4"/>
        <v>-</v>
      </c>
    </row>
    <row r="153" spans="2:12" ht="13.5">
      <c r="B153" s="153">
        <v>162</v>
      </c>
      <c r="C153" s="440" t="s">
        <v>1136</v>
      </c>
      <c r="D153" s="441"/>
      <c r="E153" s="441"/>
      <c r="F153" s="441"/>
      <c r="G153" s="441"/>
      <c r="H153" s="441"/>
      <c r="I153" s="150">
        <v>135</v>
      </c>
      <c r="J153" s="154"/>
      <c r="K153" s="155"/>
      <c r="L153" s="152" t="str">
        <f t="shared" si="4"/>
        <v>-</v>
      </c>
    </row>
    <row r="154" spans="2:12" ht="13.5">
      <c r="B154" s="153">
        <v>163</v>
      </c>
      <c r="C154" s="440" t="s">
        <v>1137</v>
      </c>
      <c r="D154" s="441"/>
      <c r="E154" s="441"/>
      <c r="F154" s="441"/>
      <c r="G154" s="441"/>
      <c r="H154" s="441"/>
      <c r="I154" s="150">
        <v>136</v>
      </c>
      <c r="J154" s="154"/>
      <c r="K154" s="155"/>
      <c r="L154" s="152" t="str">
        <f t="shared" si="4"/>
        <v>-</v>
      </c>
    </row>
    <row r="155" spans="2:12" ht="13.5">
      <c r="B155" s="153">
        <v>164</v>
      </c>
      <c r="C155" s="440" t="s">
        <v>2005</v>
      </c>
      <c r="D155" s="441"/>
      <c r="E155" s="441"/>
      <c r="F155" s="441"/>
      <c r="G155" s="441"/>
      <c r="H155" s="441"/>
      <c r="I155" s="150">
        <v>137</v>
      </c>
      <c r="J155" s="151">
        <f>SUM(J156:J157)</f>
        <v>0</v>
      </c>
      <c r="K155" s="151">
        <f>SUM(K156:K157)</f>
        <v>0</v>
      </c>
      <c r="L155" s="152" t="str">
        <f t="shared" si="4"/>
        <v>-</v>
      </c>
    </row>
    <row r="156" spans="2:12" ht="13.5">
      <c r="B156" s="153">
        <v>1641</v>
      </c>
      <c r="C156" s="440" t="s">
        <v>2006</v>
      </c>
      <c r="D156" s="441"/>
      <c r="E156" s="441"/>
      <c r="F156" s="441"/>
      <c r="G156" s="441"/>
      <c r="H156" s="441"/>
      <c r="I156" s="150">
        <v>138</v>
      </c>
      <c r="J156" s="154"/>
      <c r="K156" s="155"/>
      <c r="L156" s="152" t="str">
        <f t="shared" si="4"/>
        <v>-</v>
      </c>
    </row>
    <row r="157" spans="2:12" ht="13.5">
      <c r="B157" s="153">
        <v>1642</v>
      </c>
      <c r="C157" s="440" t="s">
        <v>2007</v>
      </c>
      <c r="D157" s="441"/>
      <c r="E157" s="441"/>
      <c r="F157" s="441"/>
      <c r="G157" s="441"/>
      <c r="H157" s="441"/>
      <c r="I157" s="150">
        <v>139</v>
      </c>
      <c r="J157" s="154"/>
      <c r="K157" s="155"/>
      <c r="L157" s="152" t="str">
        <f t="shared" si="4"/>
        <v>-</v>
      </c>
    </row>
    <row r="158" spans="2:12" ht="13.5">
      <c r="B158" s="153">
        <v>165</v>
      </c>
      <c r="C158" s="440" t="s">
        <v>1761</v>
      </c>
      <c r="D158" s="441"/>
      <c r="E158" s="441"/>
      <c r="F158" s="441"/>
      <c r="G158" s="441"/>
      <c r="H158" s="441"/>
      <c r="I158" s="150">
        <v>140</v>
      </c>
      <c r="J158" s="154"/>
      <c r="K158" s="155"/>
      <c r="L158" s="152" t="str">
        <f t="shared" si="4"/>
        <v>-</v>
      </c>
    </row>
    <row r="159" spans="2:12" ht="13.5">
      <c r="B159" s="153">
        <v>169</v>
      </c>
      <c r="C159" s="440" t="s">
        <v>2008</v>
      </c>
      <c r="D159" s="441"/>
      <c r="E159" s="441"/>
      <c r="F159" s="441"/>
      <c r="G159" s="441"/>
      <c r="H159" s="441"/>
      <c r="I159" s="150">
        <v>141</v>
      </c>
      <c r="J159" s="154"/>
      <c r="K159" s="155"/>
      <c r="L159" s="152" t="str">
        <f t="shared" si="4"/>
        <v>-</v>
      </c>
    </row>
    <row r="160" spans="2:12" ht="13.5">
      <c r="B160" s="153">
        <v>19</v>
      </c>
      <c r="C160" s="440" t="s">
        <v>2009</v>
      </c>
      <c r="D160" s="441"/>
      <c r="E160" s="441"/>
      <c r="F160" s="441"/>
      <c r="G160" s="441"/>
      <c r="H160" s="441"/>
      <c r="I160" s="150">
        <v>142</v>
      </c>
      <c r="J160" s="151">
        <f>SUM(J161:J162)</f>
        <v>0</v>
      </c>
      <c r="K160" s="151">
        <f>SUM(K161:K162)</f>
        <v>0</v>
      </c>
      <c r="L160" s="152" t="str">
        <f t="shared" si="4"/>
        <v>-</v>
      </c>
    </row>
    <row r="161" spans="2:12" ht="13.5">
      <c r="B161" s="153">
        <v>191</v>
      </c>
      <c r="C161" s="440" t="s">
        <v>2010</v>
      </c>
      <c r="D161" s="441"/>
      <c r="E161" s="441"/>
      <c r="F161" s="441"/>
      <c r="G161" s="441"/>
      <c r="H161" s="441"/>
      <c r="I161" s="150">
        <v>143</v>
      </c>
      <c r="J161" s="154"/>
      <c r="K161" s="155"/>
      <c r="L161" s="152" t="str">
        <f t="shared" si="4"/>
        <v>-</v>
      </c>
    </row>
    <row r="162" spans="2:12" ht="13.5">
      <c r="B162" s="156">
        <v>192</v>
      </c>
      <c r="C162" s="447" t="s">
        <v>2011</v>
      </c>
      <c r="D162" s="448"/>
      <c r="E162" s="448"/>
      <c r="F162" s="448"/>
      <c r="G162" s="448"/>
      <c r="H162" s="448"/>
      <c r="I162" s="157">
        <v>144</v>
      </c>
      <c r="J162" s="158"/>
      <c r="K162" s="159"/>
      <c r="L162" s="135" t="str">
        <f t="shared" si="4"/>
        <v>-</v>
      </c>
    </row>
    <row r="163" spans="2:12" s="27" customFormat="1" ht="12.75">
      <c r="B163" s="442" t="s">
        <v>2012</v>
      </c>
      <c r="C163" s="443"/>
      <c r="D163" s="443"/>
      <c r="E163" s="443"/>
      <c r="F163" s="443"/>
      <c r="G163" s="443"/>
      <c r="H163" s="443"/>
      <c r="I163" s="443"/>
      <c r="J163" s="443"/>
      <c r="K163" s="443"/>
      <c r="L163" s="444"/>
    </row>
    <row r="164" spans="2:12" ht="13.5">
      <c r="B164" s="146"/>
      <c r="C164" s="453" t="s">
        <v>1253</v>
      </c>
      <c r="D164" s="454"/>
      <c r="E164" s="454"/>
      <c r="F164" s="454"/>
      <c r="G164" s="454"/>
      <c r="H164" s="454"/>
      <c r="I164" s="147">
        <v>145</v>
      </c>
      <c r="J164" s="148">
        <f>J165+J214</f>
        <v>0</v>
      </c>
      <c r="K164" s="148">
        <f>K165+K214</f>
        <v>0</v>
      </c>
      <c r="L164" s="160" t="str">
        <f aca="true" t="shared" si="5" ref="L164:L195">IF(J164&gt;0,IF(K164/J164&gt;=100,"&gt;&gt;100",K164/J164*100),"-")</f>
        <v>-</v>
      </c>
    </row>
    <row r="165" spans="2:12" ht="13.5">
      <c r="B165" s="149">
        <v>2</v>
      </c>
      <c r="C165" s="445" t="s">
        <v>2013</v>
      </c>
      <c r="D165" s="446"/>
      <c r="E165" s="446"/>
      <c r="F165" s="446"/>
      <c r="G165" s="446"/>
      <c r="H165" s="446"/>
      <c r="I165" s="150">
        <v>146</v>
      </c>
      <c r="J165" s="151">
        <f>J166+J193+J201+J209</f>
        <v>0</v>
      </c>
      <c r="K165" s="151">
        <f>K166+K193+K201+K209</f>
        <v>0</v>
      </c>
      <c r="L165" s="161" t="str">
        <f t="shared" si="5"/>
        <v>-</v>
      </c>
    </row>
    <row r="166" spans="2:12" ht="13.5">
      <c r="B166" s="153">
        <v>24</v>
      </c>
      <c r="C166" s="440" t="s">
        <v>2014</v>
      </c>
      <c r="D166" s="441"/>
      <c r="E166" s="441"/>
      <c r="F166" s="441"/>
      <c r="G166" s="441"/>
      <c r="H166" s="441"/>
      <c r="I166" s="150">
        <v>147</v>
      </c>
      <c r="J166" s="151">
        <f>J167+J175+J183+J187+J188+J189</f>
        <v>0</v>
      </c>
      <c r="K166" s="151">
        <f>K167+K175+K183+K187+K188+K189</f>
        <v>0</v>
      </c>
      <c r="L166" s="161" t="str">
        <f t="shared" si="5"/>
        <v>-</v>
      </c>
    </row>
    <row r="167" spans="2:12" ht="13.5">
      <c r="B167" s="153">
        <v>241</v>
      </c>
      <c r="C167" s="440" t="s">
        <v>2015</v>
      </c>
      <c r="D167" s="441"/>
      <c r="E167" s="441"/>
      <c r="F167" s="441"/>
      <c r="G167" s="441"/>
      <c r="H167" s="441"/>
      <c r="I167" s="150">
        <v>148</v>
      </c>
      <c r="J167" s="151">
        <f>SUM(J168:J174)</f>
        <v>0</v>
      </c>
      <c r="K167" s="151">
        <f>SUM(K168:K174)</f>
        <v>0</v>
      </c>
      <c r="L167" s="161" t="str">
        <f t="shared" si="5"/>
        <v>-</v>
      </c>
    </row>
    <row r="168" spans="2:12" ht="13.5">
      <c r="B168" s="153">
        <v>2411</v>
      </c>
      <c r="C168" s="440" t="s">
        <v>2016</v>
      </c>
      <c r="D168" s="441"/>
      <c r="E168" s="441"/>
      <c r="F168" s="441"/>
      <c r="G168" s="441"/>
      <c r="H168" s="441"/>
      <c r="I168" s="150">
        <v>149</v>
      </c>
      <c r="J168" s="162"/>
      <c r="K168" s="163"/>
      <c r="L168" s="161" t="str">
        <f t="shared" si="5"/>
        <v>-</v>
      </c>
    </row>
    <row r="169" spans="2:12" ht="13.5">
      <c r="B169" s="153">
        <v>2412</v>
      </c>
      <c r="C169" s="440" t="s">
        <v>2017</v>
      </c>
      <c r="D169" s="441"/>
      <c r="E169" s="441"/>
      <c r="F169" s="441"/>
      <c r="G169" s="441"/>
      <c r="H169" s="441"/>
      <c r="I169" s="150">
        <v>150</v>
      </c>
      <c r="J169" s="162"/>
      <c r="K169" s="163"/>
      <c r="L169" s="161" t="str">
        <f t="shared" si="5"/>
        <v>-</v>
      </c>
    </row>
    <row r="170" spans="2:12" ht="13.5">
      <c r="B170" s="153">
        <v>2413</v>
      </c>
      <c r="C170" s="440" t="s">
        <v>2018</v>
      </c>
      <c r="D170" s="441"/>
      <c r="E170" s="441"/>
      <c r="F170" s="441"/>
      <c r="G170" s="441"/>
      <c r="H170" s="441"/>
      <c r="I170" s="150">
        <v>151</v>
      </c>
      <c r="J170" s="162"/>
      <c r="K170" s="163"/>
      <c r="L170" s="161" t="str">
        <f t="shared" si="5"/>
        <v>-</v>
      </c>
    </row>
    <row r="171" spans="2:12" ht="13.5">
      <c r="B171" s="153">
        <v>2414</v>
      </c>
      <c r="C171" s="440" t="s">
        <v>2019</v>
      </c>
      <c r="D171" s="441"/>
      <c r="E171" s="441"/>
      <c r="F171" s="441"/>
      <c r="G171" s="441"/>
      <c r="H171" s="441"/>
      <c r="I171" s="150">
        <v>152</v>
      </c>
      <c r="J171" s="162"/>
      <c r="K171" s="163"/>
      <c r="L171" s="161" t="str">
        <f t="shared" si="5"/>
        <v>-</v>
      </c>
    </row>
    <row r="172" spans="2:12" ht="13.5">
      <c r="B172" s="153">
        <v>2415</v>
      </c>
      <c r="C172" s="440" t="s">
        <v>2020</v>
      </c>
      <c r="D172" s="441"/>
      <c r="E172" s="441"/>
      <c r="F172" s="441"/>
      <c r="G172" s="441"/>
      <c r="H172" s="441"/>
      <c r="I172" s="150">
        <v>153</v>
      </c>
      <c r="J172" s="162"/>
      <c r="K172" s="163"/>
      <c r="L172" s="161" t="str">
        <f t="shared" si="5"/>
        <v>-</v>
      </c>
    </row>
    <row r="173" spans="2:12" ht="13.5">
      <c r="B173" s="153">
        <v>2416</v>
      </c>
      <c r="C173" s="440" t="s">
        <v>2021</v>
      </c>
      <c r="D173" s="441"/>
      <c r="E173" s="441"/>
      <c r="F173" s="441"/>
      <c r="G173" s="441"/>
      <c r="H173" s="441"/>
      <c r="I173" s="150">
        <v>154</v>
      </c>
      <c r="J173" s="162"/>
      <c r="K173" s="163"/>
      <c r="L173" s="161" t="str">
        <f t="shared" si="5"/>
        <v>-</v>
      </c>
    </row>
    <row r="174" spans="2:12" ht="13.5">
      <c r="B174" s="153">
        <v>2417</v>
      </c>
      <c r="C174" s="440" t="s">
        <v>2022</v>
      </c>
      <c r="D174" s="441"/>
      <c r="E174" s="441"/>
      <c r="F174" s="441"/>
      <c r="G174" s="441"/>
      <c r="H174" s="441"/>
      <c r="I174" s="150">
        <v>155</v>
      </c>
      <c r="J174" s="162"/>
      <c r="K174" s="163"/>
      <c r="L174" s="161" t="str">
        <f t="shared" si="5"/>
        <v>-</v>
      </c>
    </row>
    <row r="175" spans="2:12" ht="13.5">
      <c r="B175" s="153">
        <v>242</v>
      </c>
      <c r="C175" s="440" t="s">
        <v>2023</v>
      </c>
      <c r="D175" s="441"/>
      <c r="E175" s="441"/>
      <c r="F175" s="441"/>
      <c r="G175" s="441"/>
      <c r="H175" s="441"/>
      <c r="I175" s="150">
        <v>156</v>
      </c>
      <c r="J175" s="151">
        <f>SUM(J176:J182)</f>
        <v>0</v>
      </c>
      <c r="K175" s="151">
        <f>SUM(K176:K182)</f>
        <v>0</v>
      </c>
      <c r="L175" s="161" t="str">
        <f t="shared" si="5"/>
        <v>-</v>
      </c>
    </row>
    <row r="176" spans="2:12" ht="13.5">
      <c r="B176" s="153">
        <v>2421</v>
      </c>
      <c r="C176" s="440" t="s">
        <v>2024</v>
      </c>
      <c r="D176" s="441"/>
      <c r="E176" s="441"/>
      <c r="F176" s="441"/>
      <c r="G176" s="441"/>
      <c r="H176" s="441"/>
      <c r="I176" s="150">
        <v>157</v>
      </c>
      <c r="J176" s="162"/>
      <c r="K176" s="163"/>
      <c r="L176" s="161" t="str">
        <f t="shared" si="5"/>
        <v>-</v>
      </c>
    </row>
    <row r="177" spans="2:12" ht="13.5">
      <c r="B177" s="153">
        <v>2422</v>
      </c>
      <c r="C177" s="440" t="s">
        <v>2025</v>
      </c>
      <c r="D177" s="441"/>
      <c r="E177" s="441"/>
      <c r="F177" s="441"/>
      <c r="G177" s="441"/>
      <c r="H177" s="441"/>
      <c r="I177" s="150">
        <v>158</v>
      </c>
      <c r="J177" s="162"/>
      <c r="K177" s="163"/>
      <c r="L177" s="161" t="str">
        <f t="shared" si="5"/>
        <v>-</v>
      </c>
    </row>
    <row r="178" spans="2:12" ht="13.5">
      <c r="B178" s="153">
        <v>2423</v>
      </c>
      <c r="C178" s="440" t="s">
        <v>961</v>
      </c>
      <c r="D178" s="441"/>
      <c r="E178" s="441"/>
      <c r="F178" s="441"/>
      <c r="G178" s="441"/>
      <c r="H178" s="441"/>
      <c r="I178" s="150">
        <v>159</v>
      </c>
      <c r="J178" s="162"/>
      <c r="K178" s="163"/>
      <c r="L178" s="161" t="str">
        <f t="shared" si="5"/>
        <v>-</v>
      </c>
    </row>
    <row r="179" spans="2:12" ht="13.5">
      <c r="B179" s="153">
        <v>2424</v>
      </c>
      <c r="C179" s="440" t="s">
        <v>962</v>
      </c>
      <c r="D179" s="441"/>
      <c r="E179" s="441"/>
      <c r="F179" s="441"/>
      <c r="G179" s="441"/>
      <c r="H179" s="441"/>
      <c r="I179" s="150">
        <v>160</v>
      </c>
      <c r="J179" s="162"/>
      <c r="K179" s="163"/>
      <c r="L179" s="161" t="str">
        <f t="shared" si="5"/>
        <v>-</v>
      </c>
    </row>
    <row r="180" spans="2:12" ht="13.5">
      <c r="B180" s="153">
        <v>2425</v>
      </c>
      <c r="C180" s="440" t="s">
        <v>2026</v>
      </c>
      <c r="D180" s="441"/>
      <c r="E180" s="441"/>
      <c r="F180" s="441"/>
      <c r="G180" s="441"/>
      <c r="H180" s="441"/>
      <c r="I180" s="150">
        <v>161</v>
      </c>
      <c r="J180" s="162"/>
      <c r="K180" s="163"/>
      <c r="L180" s="161" t="str">
        <f t="shared" si="5"/>
        <v>-</v>
      </c>
    </row>
    <row r="181" spans="2:12" ht="13.5">
      <c r="B181" s="153">
        <v>2426</v>
      </c>
      <c r="C181" s="440" t="s">
        <v>2027</v>
      </c>
      <c r="D181" s="441"/>
      <c r="E181" s="441"/>
      <c r="F181" s="441"/>
      <c r="G181" s="441"/>
      <c r="H181" s="441"/>
      <c r="I181" s="150">
        <v>162</v>
      </c>
      <c r="J181" s="162"/>
      <c r="K181" s="163"/>
      <c r="L181" s="161" t="str">
        <f t="shared" si="5"/>
        <v>-</v>
      </c>
    </row>
    <row r="182" spans="2:12" ht="13.5">
      <c r="B182" s="153">
        <v>2429</v>
      </c>
      <c r="C182" s="440" t="s">
        <v>2028</v>
      </c>
      <c r="D182" s="441"/>
      <c r="E182" s="441"/>
      <c r="F182" s="441"/>
      <c r="G182" s="441"/>
      <c r="H182" s="441"/>
      <c r="I182" s="150">
        <v>163</v>
      </c>
      <c r="J182" s="162"/>
      <c r="K182" s="163"/>
      <c r="L182" s="161" t="str">
        <f t="shared" si="5"/>
        <v>-</v>
      </c>
    </row>
    <row r="183" spans="2:12" ht="13.5">
      <c r="B183" s="153">
        <v>244</v>
      </c>
      <c r="C183" s="440" t="s">
        <v>2029</v>
      </c>
      <c r="D183" s="441"/>
      <c r="E183" s="441"/>
      <c r="F183" s="441"/>
      <c r="G183" s="441"/>
      <c r="H183" s="441"/>
      <c r="I183" s="150">
        <v>164</v>
      </c>
      <c r="J183" s="151">
        <f>SUM(J184:J186)</f>
        <v>0</v>
      </c>
      <c r="K183" s="151">
        <f>SUM(K184:K186)</f>
        <v>0</v>
      </c>
      <c r="L183" s="161" t="str">
        <f t="shared" si="5"/>
        <v>-</v>
      </c>
    </row>
    <row r="184" spans="2:12" ht="13.5">
      <c r="B184" s="153">
        <v>2441</v>
      </c>
      <c r="C184" s="440" t="s">
        <v>2030</v>
      </c>
      <c r="D184" s="441"/>
      <c r="E184" s="441"/>
      <c r="F184" s="441"/>
      <c r="G184" s="441"/>
      <c r="H184" s="441"/>
      <c r="I184" s="150">
        <v>165</v>
      </c>
      <c r="J184" s="162"/>
      <c r="K184" s="163"/>
      <c r="L184" s="161" t="str">
        <f t="shared" si="5"/>
        <v>-</v>
      </c>
    </row>
    <row r="185" spans="2:12" ht="13.5">
      <c r="B185" s="153">
        <v>2442</v>
      </c>
      <c r="C185" s="440" t="s">
        <v>2031</v>
      </c>
      <c r="D185" s="441"/>
      <c r="E185" s="441"/>
      <c r="F185" s="441"/>
      <c r="G185" s="441"/>
      <c r="H185" s="441"/>
      <c r="I185" s="150">
        <v>166</v>
      </c>
      <c r="J185" s="162"/>
      <c r="K185" s="163"/>
      <c r="L185" s="161" t="str">
        <f t="shared" si="5"/>
        <v>-</v>
      </c>
    </row>
    <row r="186" spans="2:12" ht="13.5">
      <c r="B186" s="153">
        <v>2443</v>
      </c>
      <c r="C186" s="440" t="s">
        <v>2032</v>
      </c>
      <c r="D186" s="441"/>
      <c r="E186" s="441"/>
      <c r="F186" s="441"/>
      <c r="G186" s="441"/>
      <c r="H186" s="441"/>
      <c r="I186" s="150">
        <v>167</v>
      </c>
      <c r="J186" s="162"/>
      <c r="K186" s="163"/>
      <c r="L186" s="161" t="str">
        <f t="shared" si="5"/>
        <v>-</v>
      </c>
    </row>
    <row r="187" spans="2:12" ht="13.5">
      <c r="B187" s="153">
        <v>245</v>
      </c>
      <c r="C187" s="440" t="s">
        <v>2033</v>
      </c>
      <c r="D187" s="441"/>
      <c r="E187" s="441"/>
      <c r="F187" s="441"/>
      <c r="G187" s="441"/>
      <c r="H187" s="441"/>
      <c r="I187" s="150">
        <v>168</v>
      </c>
      <c r="J187" s="162"/>
      <c r="K187" s="163"/>
      <c r="L187" s="161" t="str">
        <f t="shared" si="5"/>
        <v>-</v>
      </c>
    </row>
    <row r="188" spans="2:12" ht="13.5">
      <c r="B188" s="153">
        <v>246</v>
      </c>
      <c r="C188" s="440" t="s">
        <v>481</v>
      </c>
      <c r="D188" s="441"/>
      <c r="E188" s="441"/>
      <c r="F188" s="441"/>
      <c r="G188" s="441"/>
      <c r="H188" s="441"/>
      <c r="I188" s="150">
        <v>169</v>
      </c>
      <c r="J188" s="162"/>
      <c r="K188" s="163"/>
      <c r="L188" s="161" t="str">
        <f t="shared" si="5"/>
        <v>-</v>
      </c>
    </row>
    <row r="189" spans="2:12" ht="13.5">
      <c r="B189" s="153">
        <v>249</v>
      </c>
      <c r="C189" s="440" t="s">
        <v>2034</v>
      </c>
      <c r="D189" s="441"/>
      <c r="E189" s="441"/>
      <c r="F189" s="441"/>
      <c r="G189" s="441"/>
      <c r="H189" s="441"/>
      <c r="I189" s="150">
        <v>170</v>
      </c>
      <c r="J189" s="151">
        <f>SUM(J190:J192)</f>
        <v>0</v>
      </c>
      <c r="K189" s="151">
        <f>SUM(K190:K192)</f>
        <v>0</v>
      </c>
      <c r="L189" s="161" t="str">
        <f t="shared" si="5"/>
        <v>-</v>
      </c>
    </row>
    <row r="190" spans="2:12" ht="13.5">
      <c r="B190" s="153">
        <v>2491</v>
      </c>
      <c r="C190" s="440" t="s">
        <v>1132</v>
      </c>
      <c r="D190" s="441"/>
      <c r="E190" s="441"/>
      <c r="F190" s="441"/>
      <c r="G190" s="441"/>
      <c r="H190" s="441"/>
      <c r="I190" s="150">
        <v>171</v>
      </c>
      <c r="J190" s="162"/>
      <c r="K190" s="163"/>
      <c r="L190" s="161" t="str">
        <f t="shared" si="5"/>
        <v>-</v>
      </c>
    </row>
    <row r="191" spans="2:12" ht="13.5">
      <c r="B191" s="153">
        <v>2492</v>
      </c>
      <c r="C191" s="440" t="s">
        <v>217</v>
      </c>
      <c r="D191" s="441"/>
      <c r="E191" s="441"/>
      <c r="F191" s="441"/>
      <c r="G191" s="441"/>
      <c r="H191" s="441"/>
      <c r="I191" s="150">
        <v>172</v>
      </c>
      <c r="J191" s="162"/>
      <c r="K191" s="163"/>
      <c r="L191" s="161" t="str">
        <f t="shared" si="5"/>
        <v>-</v>
      </c>
    </row>
    <row r="192" spans="2:12" ht="13.5">
      <c r="B192" s="153">
        <v>2493</v>
      </c>
      <c r="C192" s="451" t="s">
        <v>2325</v>
      </c>
      <c r="D192" s="452"/>
      <c r="E192" s="452"/>
      <c r="F192" s="452"/>
      <c r="G192" s="452"/>
      <c r="H192" s="452"/>
      <c r="I192" s="150">
        <v>173</v>
      </c>
      <c r="J192" s="162"/>
      <c r="K192" s="163"/>
      <c r="L192" s="161" t="str">
        <f t="shared" si="5"/>
        <v>-</v>
      </c>
    </row>
    <row r="193" spans="2:12" ht="13.5">
      <c r="B193" s="153">
        <v>25</v>
      </c>
      <c r="C193" s="440" t="s">
        <v>2326</v>
      </c>
      <c r="D193" s="441"/>
      <c r="E193" s="441"/>
      <c r="F193" s="441"/>
      <c r="G193" s="441"/>
      <c r="H193" s="441"/>
      <c r="I193" s="150">
        <v>174</v>
      </c>
      <c r="J193" s="151">
        <f>J194+J197-J200</f>
        <v>0</v>
      </c>
      <c r="K193" s="151">
        <f>K194+K197-K200</f>
        <v>0</v>
      </c>
      <c r="L193" s="161" t="str">
        <f t="shared" si="5"/>
        <v>-</v>
      </c>
    </row>
    <row r="194" spans="2:12" ht="13.5">
      <c r="B194" s="153">
        <v>251</v>
      </c>
      <c r="C194" s="440" t="s">
        <v>2327</v>
      </c>
      <c r="D194" s="441"/>
      <c r="E194" s="441"/>
      <c r="F194" s="441"/>
      <c r="G194" s="441"/>
      <c r="H194" s="441"/>
      <c r="I194" s="150">
        <v>175</v>
      </c>
      <c r="J194" s="151">
        <f>SUM(J195:J196)</f>
        <v>0</v>
      </c>
      <c r="K194" s="151">
        <f>SUM(K195:K196)</f>
        <v>0</v>
      </c>
      <c r="L194" s="161" t="str">
        <f t="shared" si="5"/>
        <v>-</v>
      </c>
    </row>
    <row r="195" spans="2:12" ht="13.5">
      <c r="B195" s="153">
        <v>2511</v>
      </c>
      <c r="C195" s="440" t="s">
        <v>2328</v>
      </c>
      <c r="D195" s="441"/>
      <c r="E195" s="441"/>
      <c r="F195" s="441"/>
      <c r="G195" s="441"/>
      <c r="H195" s="441"/>
      <c r="I195" s="150">
        <v>176</v>
      </c>
      <c r="J195" s="162"/>
      <c r="K195" s="163"/>
      <c r="L195" s="161" t="str">
        <f t="shared" si="5"/>
        <v>-</v>
      </c>
    </row>
    <row r="196" spans="2:12" ht="13.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3.5">
      <c r="B197" s="153">
        <v>252</v>
      </c>
      <c r="C197" s="440" t="s">
        <v>2330</v>
      </c>
      <c r="D197" s="441"/>
      <c r="E197" s="441"/>
      <c r="F197" s="441"/>
      <c r="G197" s="441"/>
      <c r="H197" s="441"/>
      <c r="I197" s="150">
        <v>178</v>
      </c>
      <c r="J197" s="151">
        <f>SUM(J198:J199)</f>
        <v>0</v>
      </c>
      <c r="K197" s="151">
        <f>SUM(K198:K199)</f>
        <v>0</v>
      </c>
      <c r="L197" s="161" t="str">
        <f t="shared" si="6"/>
        <v>-</v>
      </c>
    </row>
    <row r="198" spans="2:12" ht="13.5">
      <c r="B198" s="153">
        <v>2521</v>
      </c>
      <c r="C198" s="440" t="s">
        <v>2331</v>
      </c>
      <c r="D198" s="441"/>
      <c r="E198" s="441"/>
      <c r="F198" s="441"/>
      <c r="G198" s="441"/>
      <c r="H198" s="441"/>
      <c r="I198" s="150">
        <v>179</v>
      </c>
      <c r="J198" s="162"/>
      <c r="K198" s="163"/>
      <c r="L198" s="161" t="str">
        <f t="shared" si="6"/>
        <v>-</v>
      </c>
    </row>
    <row r="199" spans="2:12" ht="13.5">
      <c r="B199" s="153">
        <v>2522</v>
      </c>
      <c r="C199" s="440" t="s">
        <v>2332</v>
      </c>
      <c r="D199" s="441"/>
      <c r="E199" s="441"/>
      <c r="F199" s="441"/>
      <c r="G199" s="441"/>
      <c r="H199" s="441"/>
      <c r="I199" s="150">
        <v>180</v>
      </c>
      <c r="J199" s="162"/>
      <c r="K199" s="163"/>
      <c r="L199" s="161" t="str">
        <f t="shared" si="6"/>
        <v>-</v>
      </c>
    </row>
    <row r="200" spans="2:12" ht="13.5">
      <c r="B200" s="153">
        <v>259</v>
      </c>
      <c r="C200" s="440" t="s">
        <v>2333</v>
      </c>
      <c r="D200" s="441"/>
      <c r="E200" s="441"/>
      <c r="F200" s="441"/>
      <c r="G200" s="441"/>
      <c r="H200" s="441"/>
      <c r="I200" s="150">
        <v>181</v>
      </c>
      <c r="J200" s="162"/>
      <c r="K200" s="163"/>
      <c r="L200" s="161" t="str">
        <f t="shared" si="6"/>
        <v>-</v>
      </c>
    </row>
    <row r="201" spans="2:12" ht="13.5">
      <c r="B201" s="153">
        <v>26</v>
      </c>
      <c r="C201" s="440" t="s">
        <v>2334</v>
      </c>
      <c r="D201" s="441"/>
      <c r="E201" s="441"/>
      <c r="F201" s="441"/>
      <c r="G201" s="441"/>
      <c r="H201" s="441"/>
      <c r="I201" s="150">
        <v>182</v>
      </c>
      <c r="J201" s="151">
        <f>J202+J205-J208</f>
        <v>0</v>
      </c>
      <c r="K201" s="151">
        <f>K202+K205-K208</f>
        <v>0</v>
      </c>
      <c r="L201" s="161" t="str">
        <f t="shared" si="6"/>
        <v>-</v>
      </c>
    </row>
    <row r="202" spans="2:12" ht="13.5">
      <c r="B202" s="153">
        <v>261</v>
      </c>
      <c r="C202" s="440" t="s">
        <v>2335</v>
      </c>
      <c r="D202" s="441"/>
      <c r="E202" s="441"/>
      <c r="F202" s="441"/>
      <c r="G202" s="441"/>
      <c r="H202" s="441"/>
      <c r="I202" s="150">
        <v>183</v>
      </c>
      <c r="J202" s="151">
        <f>SUM(J203:J204)</f>
        <v>0</v>
      </c>
      <c r="K202" s="151">
        <f>SUM(K203:K204)</f>
        <v>0</v>
      </c>
      <c r="L202" s="161" t="str">
        <f t="shared" si="6"/>
        <v>-</v>
      </c>
    </row>
    <row r="203" spans="2:12" ht="13.5">
      <c r="B203" s="153">
        <v>2611</v>
      </c>
      <c r="C203" s="440" t="s">
        <v>2336</v>
      </c>
      <c r="D203" s="441"/>
      <c r="E203" s="441"/>
      <c r="F203" s="441"/>
      <c r="G203" s="441"/>
      <c r="H203" s="441"/>
      <c r="I203" s="150">
        <v>184</v>
      </c>
      <c r="J203" s="162"/>
      <c r="K203" s="163"/>
      <c r="L203" s="161" t="str">
        <f t="shared" si="6"/>
        <v>-</v>
      </c>
    </row>
    <row r="204" spans="2:12" ht="13.5">
      <c r="B204" s="153">
        <v>2612</v>
      </c>
      <c r="C204" s="440" t="s">
        <v>2337</v>
      </c>
      <c r="D204" s="441"/>
      <c r="E204" s="441"/>
      <c r="F204" s="441"/>
      <c r="G204" s="441"/>
      <c r="H204" s="441"/>
      <c r="I204" s="150">
        <v>185</v>
      </c>
      <c r="J204" s="162"/>
      <c r="K204" s="163"/>
      <c r="L204" s="161" t="str">
        <f t="shared" si="6"/>
        <v>-</v>
      </c>
    </row>
    <row r="205" spans="2:12" ht="13.5">
      <c r="B205" s="153">
        <v>262</v>
      </c>
      <c r="C205" s="440" t="s">
        <v>2338</v>
      </c>
      <c r="D205" s="441"/>
      <c r="E205" s="441"/>
      <c r="F205" s="441"/>
      <c r="G205" s="441"/>
      <c r="H205" s="441"/>
      <c r="I205" s="150">
        <v>186</v>
      </c>
      <c r="J205" s="151">
        <f>SUM(J206:J207)</f>
        <v>0</v>
      </c>
      <c r="K205" s="151">
        <f>SUM(K206:K207)</f>
        <v>0</v>
      </c>
      <c r="L205" s="161" t="str">
        <f t="shared" si="6"/>
        <v>-</v>
      </c>
    </row>
    <row r="206" spans="2:12" ht="13.5">
      <c r="B206" s="153">
        <v>2621</v>
      </c>
      <c r="C206" s="440" t="s">
        <v>2339</v>
      </c>
      <c r="D206" s="441"/>
      <c r="E206" s="441"/>
      <c r="F206" s="441"/>
      <c r="G206" s="441"/>
      <c r="H206" s="441"/>
      <c r="I206" s="150">
        <v>187</v>
      </c>
      <c r="J206" s="162"/>
      <c r="K206" s="163"/>
      <c r="L206" s="161" t="str">
        <f t="shared" si="6"/>
        <v>-</v>
      </c>
    </row>
    <row r="207" spans="2:12" ht="13.5">
      <c r="B207" s="153">
        <v>2622</v>
      </c>
      <c r="C207" s="440" t="s">
        <v>2340</v>
      </c>
      <c r="D207" s="441"/>
      <c r="E207" s="441"/>
      <c r="F207" s="441"/>
      <c r="G207" s="441"/>
      <c r="H207" s="441"/>
      <c r="I207" s="150">
        <v>188</v>
      </c>
      <c r="J207" s="162"/>
      <c r="K207" s="163"/>
      <c r="L207" s="161" t="str">
        <f t="shared" si="6"/>
        <v>-</v>
      </c>
    </row>
    <row r="208" spans="2:12" ht="13.5">
      <c r="B208" s="153">
        <v>269</v>
      </c>
      <c r="C208" s="440" t="s">
        <v>2341</v>
      </c>
      <c r="D208" s="441"/>
      <c r="E208" s="441"/>
      <c r="F208" s="441"/>
      <c r="G208" s="441"/>
      <c r="H208" s="441"/>
      <c r="I208" s="150">
        <v>189</v>
      </c>
      <c r="J208" s="162"/>
      <c r="K208" s="163"/>
      <c r="L208" s="161" t="str">
        <f t="shared" si="6"/>
        <v>-</v>
      </c>
    </row>
    <row r="209" spans="2:12" ht="13.5">
      <c r="B209" s="153">
        <v>29</v>
      </c>
      <c r="C209" s="440" t="s">
        <v>482</v>
      </c>
      <c r="D209" s="441"/>
      <c r="E209" s="441"/>
      <c r="F209" s="441"/>
      <c r="G209" s="441"/>
      <c r="H209" s="441"/>
      <c r="I209" s="150">
        <v>190</v>
      </c>
      <c r="J209" s="151">
        <f>SUM(J210:J211)</f>
        <v>0</v>
      </c>
      <c r="K209" s="151">
        <f>SUM(K210:K211)</f>
        <v>0</v>
      </c>
      <c r="L209" s="161" t="str">
        <f t="shared" si="6"/>
        <v>-</v>
      </c>
    </row>
    <row r="210" spans="2:12" ht="13.5">
      <c r="B210" s="153">
        <v>291</v>
      </c>
      <c r="C210" s="440" t="s">
        <v>483</v>
      </c>
      <c r="D210" s="441"/>
      <c r="E210" s="441"/>
      <c r="F210" s="441"/>
      <c r="G210" s="441"/>
      <c r="H210" s="441"/>
      <c r="I210" s="150">
        <v>191</v>
      </c>
      <c r="J210" s="162"/>
      <c r="K210" s="163"/>
      <c r="L210" s="161" t="str">
        <f t="shared" si="6"/>
        <v>-</v>
      </c>
    </row>
    <row r="211" spans="2:12" ht="13.5">
      <c r="B211" s="153">
        <v>292</v>
      </c>
      <c r="C211" s="440" t="s">
        <v>484</v>
      </c>
      <c r="D211" s="441"/>
      <c r="E211" s="441"/>
      <c r="F211" s="441"/>
      <c r="G211" s="441"/>
      <c r="H211" s="441"/>
      <c r="I211" s="150">
        <v>192</v>
      </c>
      <c r="J211" s="151">
        <f>SUM(J212:J213)</f>
        <v>0</v>
      </c>
      <c r="K211" s="151">
        <f>SUM(K212:K213)</f>
        <v>0</v>
      </c>
      <c r="L211" s="161" t="str">
        <f t="shared" si="6"/>
        <v>-</v>
      </c>
    </row>
    <row r="212" spans="2:12" ht="13.5">
      <c r="B212" s="153">
        <v>2921</v>
      </c>
      <c r="C212" s="440" t="s">
        <v>485</v>
      </c>
      <c r="D212" s="441"/>
      <c r="E212" s="441"/>
      <c r="F212" s="441"/>
      <c r="G212" s="441"/>
      <c r="H212" s="441"/>
      <c r="I212" s="150">
        <v>193</v>
      </c>
      <c r="J212" s="162"/>
      <c r="K212" s="163"/>
      <c r="L212" s="161" t="str">
        <f t="shared" si="6"/>
        <v>-</v>
      </c>
    </row>
    <row r="213" spans="2:12" ht="13.5">
      <c r="B213" s="153">
        <v>2922</v>
      </c>
      <c r="C213" s="440" t="s">
        <v>486</v>
      </c>
      <c r="D213" s="441"/>
      <c r="E213" s="441"/>
      <c r="F213" s="441"/>
      <c r="G213" s="441"/>
      <c r="H213" s="441"/>
      <c r="I213" s="150">
        <v>194</v>
      </c>
      <c r="J213" s="162"/>
      <c r="K213" s="163"/>
      <c r="L213" s="161" t="str">
        <f t="shared" si="6"/>
        <v>-</v>
      </c>
    </row>
    <row r="214" spans="2:12" ht="13.5">
      <c r="B214" s="149">
        <v>5</v>
      </c>
      <c r="C214" s="445" t="s">
        <v>487</v>
      </c>
      <c r="D214" s="446"/>
      <c r="E214" s="446"/>
      <c r="F214" s="446"/>
      <c r="G214" s="446"/>
      <c r="H214" s="446"/>
      <c r="I214" s="150">
        <v>195</v>
      </c>
      <c r="J214" s="151">
        <f>J215+J218-J219</f>
        <v>0</v>
      </c>
      <c r="K214" s="151">
        <f>K215+K218-K219</f>
        <v>0</v>
      </c>
      <c r="L214" s="161" t="str">
        <f t="shared" si="6"/>
        <v>-</v>
      </c>
    </row>
    <row r="215" spans="2:12" ht="13.5">
      <c r="B215" s="153">
        <v>51</v>
      </c>
      <c r="C215" s="440" t="s">
        <v>488</v>
      </c>
      <c r="D215" s="441"/>
      <c r="E215" s="441"/>
      <c r="F215" s="441"/>
      <c r="G215" s="441"/>
      <c r="H215" s="441"/>
      <c r="I215" s="150">
        <v>196</v>
      </c>
      <c r="J215" s="151">
        <f>SUM(J216:J217)</f>
        <v>0</v>
      </c>
      <c r="K215" s="151">
        <f>SUM(K216:K217)</f>
        <v>0</v>
      </c>
      <c r="L215" s="161" t="str">
        <f t="shared" si="6"/>
        <v>-</v>
      </c>
    </row>
    <row r="216" spans="2:12" ht="13.5">
      <c r="B216" s="153">
        <v>511</v>
      </c>
      <c r="C216" s="440" t="s">
        <v>489</v>
      </c>
      <c r="D216" s="441"/>
      <c r="E216" s="441"/>
      <c r="F216" s="441"/>
      <c r="G216" s="441"/>
      <c r="H216" s="441"/>
      <c r="I216" s="150">
        <v>197</v>
      </c>
      <c r="J216" s="162"/>
      <c r="K216" s="163"/>
      <c r="L216" s="161" t="str">
        <f t="shared" si="6"/>
        <v>-</v>
      </c>
    </row>
    <row r="217" spans="2:12" ht="13.5">
      <c r="B217" s="153">
        <v>512</v>
      </c>
      <c r="C217" s="440" t="s">
        <v>490</v>
      </c>
      <c r="D217" s="441"/>
      <c r="E217" s="441"/>
      <c r="F217" s="441"/>
      <c r="G217" s="441"/>
      <c r="H217" s="441"/>
      <c r="I217" s="150">
        <v>198</v>
      </c>
      <c r="J217" s="162"/>
      <c r="K217" s="163"/>
      <c r="L217" s="161" t="str">
        <f t="shared" si="6"/>
        <v>-</v>
      </c>
    </row>
    <row r="218" spans="2:12" ht="13.5">
      <c r="B218" s="153">
        <v>5221</v>
      </c>
      <c r="C218" s="440" t="s">
        <v>491</v>
      </c>
      <c r="D218" s="441"/>
      <c r="E218" s="441"/>
      <c r="F218" s="441"/>
      <c r="G218" s="441"/>
      <c r="H218" s="441"/>
      <c r="I218" s="150">
        <v>199</v>
      </c>
      <c r="J218" s="162"/>
      <c r="K218" s="163"/>
      <c r="L218" s="161" t="str">
        <f t="shared" si="6"/>
        <v>-</v>
      </c>
    </row>
    <row r="219" spans="2:12" ht="13.5">
      <c r="B219" s="156">
        <v>5222</v>
      </c>
      <c r="C219" s="447" t="s">
        <v>492</v>
      </c>
      <c r="D219" s="448"/>
      <c r="E219" s="448"/>
      <c r="F219" s="448"/>
      <c r="G219" s="448"/>
      <c r="H219" s="448"/>
      <c r="I219" s="157">
        <v>200</v>
      </c>
      <c r="J219" s="164"/>
      <c r="K219" s="165"/>
      <c r="L219" s="166" t="str">
        <f t="shared" si="6"/>
        <v>-</v>
      </c>
    </row>
    <row r="220" spans="2:12" s="27" customFormat="1" ht="12.75">
      <c r="B220" s="442" t="s">
        <v>493</v>
      </c>
      <c r="C220" s="443"/>
      <c r="D220" s="443"/>
      <c r="E220" s="443"/>
      <c r="F220" s="443"/>
      <c r="G220" s="443"/>
      <c r="H220" s="443"/>
      <c r="I220" s="443"/>
      <c r="J220" s="443"/>
      <c r="K220" s="443"/>
      <c r="L220" s="444"/>
    </row>
    <row r="221" spans="2:12" ht="13.5">
      <c r="B221" s="167">
        <v>61</v>
      </c>
      <c r="C221" s="449" t="s">
        <v>494</v>
      </c>
      <c r="D221" s="450"/>
      <c r="E221" s="450"/>
      <c r="F221" s="450"/>
      <c r="G221" s="450"/>
      <c r="H221" s="450"/>
      <c r="I221" s="147">
        <v>201</v>
      </c>
      <c r="J221" s="168"/>
      <c r="K221" s="169"/>
      <c r="L221" s="134" t="str">
        <f>IF(J221&gt;0,IF(K221/J221&gt;=100,"&gt;&gt;100",K221/J221*100),"-")</f>
        <v>-</v>
      </c>
    </row>
    <row r="222" spans="2:12" ht="13.5">
      <c r="B222" s="156">
        <v>62</v>
      </c>
      <c r="C222" s="447" t="s">
        <v>495</v>
      </c>
      <c r="D222" s="448"/>
      <c r="E222" s="448"/>
      <c r="F222" s="448"/>
      <c r="G222" s="448"/>
      <c r="H222" s="448"/>
      <c r="I222" s="157">
        <v>202</v>
      </c>
      <c r="J222" s="170">
        <f>J221</f>
        <v>0</v>
      </c>
      <c r="K222" s="170">
        <f>K221</f>
        <v>0</v>
      </c>
      <c r="L222" s="135" t="str">
        <f>IF(J222&gt;0,IF(K222/J222&gt;=100,"&gt;&gt;100",K222/J222*100),"-")</f>
        <v>-</v>
      </c>
    </row>
    <row r="223" ht="13.5"/>
    <row r="224" spans="2:12" ht="13.5">
      <c r="B224" s="395"/>
      <c r="C224" s="395"/>
      <c r="D224" s="395"/>
      <c r="E224" s="396"/>
      <c r="F224" s="396"/>
      <c r="G224" s="396"/>
      <c r="H224" s="396"/>
      <c r="I224" s="119"/>
      <c r="J224" s="397" t="s">
        <v>1897</v>
      </c>
      <c r="K224" s="397"/>
      <c r="L224" s="397"/>
    </row>
    <row r="225" spans="2:12" ht="13.5">
      <c r="B225" s="105"/>
      <c r="C225" s="105"/>
      <c r="D225" s="105"/>
      <c r="E225" s="104"/>
      <c r="F225" s="104"/>
      <c r="G225" s="104"/>
      <c r="H225" s="104"/>
      <c r="I225" s="104"/>
      <c r="J225" s="104"/>
      <c r="K225" s="106"/>
      <c r="L225" s="104"/>
    </row>
    <row r="226" spans="2:12" ht="14.25" thickBot="1">
      <c r="B226" s="171" t="s">
        <v>1260</v>
      </c>
      <c r="C226" s="171"/>
      <c r="D226" s="400">
        <f>IF(RefStr!O4=1,IF(RefStr!D39&lt;&gt;"",RefStr!D39,""),"")</f>
      </c>
      <c r="E226" s="400"/>
      <c r="F226" s="400"/>
      <c r="G226" s="400"/>
      <c r="H226" s="400"/>
      <c r="I226" s="173"/>
      <c r="J226" s="401"/>
      <c r="K226" s="401"/>
      <c r="L226" s="401"/>
    </row>
    <row r="227" spans="2:12" ht="14.25" thickBot="1">
      <c r="B227" s="411" t="s">
        <v>1261</v>
      </c>
      <c r="C227" s="411"/>
      <c r="D227" s="175">
        <f>IF(RefStr!O4=1,IF(RefStr!D41&lt;&gt;"",RefStr!D41,""),"")</f>
      </c>
      <c r="E227" s="176"/>
      <c r="F227" s="176"/>
      <c r="G227" s="176"/>
      <c r="H227" s="177"/>
      <c r="I227" s="178"/>
      <c r="J227" s="178"/>
      <c r="K227" s="179"/>
      <c r="L227" s="178"/>
    </row>
    <row r="228" spans="2:12" ht="14.25" thickBot="1">
      <c r="B228" s="432" t="s">
        <v>246</v>
      </c>
      <c r="C228" s="432"/>
      <c r="D228" s="400">
        <f>IF(RefStr!O4=1,IF(RefStr!D43&lt;&gt;"",RefStr!D43,""),"")</f>
      </c>
      <c r="E228" s="400"/>
      <c r="F228" s="400"/>
      <c r="G228" s="400"/>
      <c r="H228" s="171"/>
      <c r="I228" s="171"/>
      <c r="J228" s="171"/>
      <c r="K228" s="171"/>
      <c r="L228" s="171"/>
    </row>
    <row r="229" spans="2:12" ht="14.25" thickBot="1">
      <c r="B229" s="411" t="s">
        <v>247</v>
      </c>
      <c r="C229" s="411"/>
      <c r="D229" s="376">
        <f>IF(RefStr!O4=1,IF(RefStr!D45&lt;&gt;"",RefStr!D45,""),"")</f>
      </c>
      <c r="E229" s="376"/>
      <c r="F229" s="171"/>
      <c r="G229" s="180"/>
      <c r="H229" s="180"/>
      <c r="I229" s="180"/>
      <c r="J229" s="180"/>
      <c r="K229" s="180"/>
      <c r="L229" s="180"/>
    </row>
    <row r="230" spans="2:12" ht="14.25" thickBot="1">
      <c r="B230" s="411" t="s">
        <v>1658</v>
      </c>
      <c r="C230" s="411"/>
      <c r="D230" s="377">
        <f>IF(RefStr!O4=1,IF(RefStr!D47&lt;&gt;"",RefStr!D47,""),"")</f>
      </c>
      <c r="E230" s="377"/>
      <c r="F230" s="181"/>
      <c r="G230" s="181"/>
      <c r="H230" s="181"/>
      <c r="I230" s="181"/>
      <c r="J230" s="181"/>
      <c r="K230" s="180"/>
      <c r="L230" s="180"/>
    </row>
    <row r="231" spans="2:12" ht="14.25" thickBot="1">
      <c r="B231" s="411" t="s">
        <v>248</v>
      </c>
      <c r="C231" s="411"/>
      <c r="D231" s="378">
        <f>IF(RefStr!O4=1,IF(RefStr!D49&lt;&gt;"",RefStr!D49,""),"")</f>
      </c>
      <c r="E231" s="378"/>
      <c r="F231" s="378"/>
      <c r="G231" s="378"/>
      <c r="H231" s="181"/>
      <c r="I231" s="181"/>
      <c r="J231" s="181"/>
      <c r="K231" s="181"/>
      <c r="L231" s="181"/>
    </row>
    <row r="232" ht="13.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63:H63"/>
    <mergeCell ref="C26:H26"/>
    <mergeCell ref="C29:H29"/>
    <mergeCell ref="C41:H41"/>
    <mergeCell ref="C43:H43"/>
    <mergeCell ref="C40:H40"/>
    <mergeCell ref="C19:H19"/>
    <mergeCell ref="C20:H20"/>
    <mergeCell ref="C21:H21"/>
    <mergeCell ref="C23:H23"/>
    <mergeCell ref="C22:H22"/>
    <mergeCell ref="C56:H56"/>
    <mergeCell ref="C24:H24"/>
    <mergeCell ref="C25:H25"/>
    <mergeCell ref="C28:H28"/>
    <mergeCell ref="C38:H38"/>
    <mergeCell ref="C35:H35"/>
    <mergeCell ref="C30:H30"/>
    <mergeCell ref="C32:H32"/>
    <mergeCell ref="C37:H37"/>
    <mergeCell ref="C27:H27"/>
    <mergeCell ref="C31:H31"/>
    <mergeCell ref="C33:H33"/>
    <mergeCell ref="C34:H34"/>
    <mergeCell ref="C36:H36"/>
    <mergeCell ref="C48:H48"/>
    <mergeCell ref="C59:H59"/>
    <mergeCell ref="C69:H69"/>
    <mergeCell ref="C67:H67"/>
    <mergeCell ref="C50:H50"/>
    <mergeCell ref="C51:H51"/>
    <mergeCell ref="C49:H49"/>
    <mergeCell ref="C58:H58"/>
    <mergeCell ref="C53:H53"/>
    <mergeCell ref="C55:H55"/>
    <mergeCell ref="C47:H47"/>
    <mergeCell ref="C39:H39"/>
    <mergeCell ref="C42:H42"/>
    <mergeCell ref="C45:H45"/>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71:H171"/>
    <mergeCell ref="C191:H191"/>
    <mergeCell ref="C190:H190"/>
    <mergeCell ref="C134:H134"/>
    <mergeCell ref="C137:H137"/>
    <mergeCell ref="C136:H136"/>
    <mergeCell ref="C172:H172"/>
    <mergeCell ref="C180:H180"/>
    <mergeCell ref="C167:H167"/>
    <mergeCell ref="C165:H165"/>
    <mergeCell ref="C135:H135"/>
    <mergeCell ref="C144:H144"/>
    <mergeCell ref="C142:H142"/>
    <mergeCell ref="C141:H141"/>
    <mergeCell ref="C149:H149"/>
    <mergeCell ref="C148:H148"/>
    <mergeCell ref="C83:H83"/>
    <mergeCell ref="C93:H93"/>
    <mergeCell ref="C92:H92"/>
    <mergeCell ref="C94:H94"/>
    <mergeCell ref="C162:H162"/>
    <mergeCell ref="C187:H187"/>
    <mergeCell ref="C174:H174"/>
    <mergeCell ref="C170:H170"/>
    <mergeCell ref="C173:H173"/>
    <mergeCell ref="C184:H184"/>
    <mergeCell ref="C110:H110"/>
    <mergeCell ref="C108:H108"/>
    <mergeCell ref="C111:H111"/>
    <mergeCell ref="C100:H100"/>
    <mergeCell ref="C89:H89"/>
    <mergeCell ref="C82:H82"/>
    <mergeCell ref="C95:H95"/>
    <mergeCell ref="C90:H90"/>
    <mergeCell ref="C84:H84"/>
    <mergeCell ref="C85:H85"/>
    <mergeCell ref="C76:H76"/>
    <mergeCell ref="C78:H78"/>
    <mergeCell ref="C17:H17"/>
    <mergeCell ref="B18:L18"/>
    <mergeCell ref="C54:H54"/>
    <mergeCell ref="C112:H112"/>
    <mergeCell ref="C109:H109"/>
    <mergeCell ref="C104:H104"/>
    <mergeCell ref="C99:H99"/>
    <mergeCell ref="C101:H101"/>
    <mergeCell ref="C88:H88"/>
    <mergeCell ref="C87:H87"/>
    <mergeCell ref="C86:H86"/>
    <mergeCell ref="C91:H91"/>
    <mergeCell ref="D10:F10"/>
    <mergeCell ref="K12:L12"/>
    <mergeCell ref="B11:C11"/>
    <mergeCell ref="C16:H16"/>
    <mergeCell ref="C74:H74"/>
    <mergeCell ref="C81:H81"/>
    <mergeCell ref="B8:C8"/>
    <mergeCell ref="B9:C9"/>
    <mergeCell ref="B7:C7"/>
    <mergeCell ref="D9:L9"/>
    <mergeCell ref="K2:L2"/>
    <mergeCell ref="D7:L7"/>
    <mergeCell ref="B5:L5"/>
    <mergeCell ref="B6:L6"/>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24:H124"/>
    <mergeCell ref="C150:H150"/>
    <mergeCell ref="C131:H131"/>
    <mergeCell ref="C130:H130"/>
    <mergeCell ref="C145:H145"/>
    <mergeCell ref="C146:H146"/>
    <mergeCell ref="C147:H147"/>
    <mergeCell ref="C127:H127"/>
    <mergeCell ref="C125:H125"/>
    <mergeCell ref="C138:H138"/>
    <mergeCell ref="C186:H186"/>
    <mergeCell ref="C211:H211"/>
    <mergeCell ref="C212:H212"/>
    <mergeCell ref="C205:H205"/>
    <mergeCell ref="C209:H209"/>
    <mergeCell ref="C207:H207"/>
    <mergeCell ref="C208:H208"/>
    <mergeCell ref="C210:H210"/>
    <mergeCell ref="C206:H206"/>
    <mergeCell ref="C169:H169"/>
    <mergeCell ref="C201:H201"/>
    <mergeCell ref="C189:H189"/>
    <mergeCell ref="C188:H188"/>
    <mergeCell ref="C192:H192"/>
    <mergeCell ref="C195:H195"/>
    <mergeCell ref="C196:H196"/>
    <mergeCell ref="C183:H183"/>
    <mergeCell ref="C198:H198"/>
    <mergeCell ref="C194:H194"/>
    <mergeCell ref="J226:L226"/>
    <mergeCell ref="C213:H213"/>
    <mergeCell ref="J224:L224"/>
    <mergeCell ref="C221:H221"/>
    <mergeCell ref="B224:D224"/>
    <mergeCell ref="C175:H175"/>
    <mergeCell ref="C178:H178"/>
    <mergeCell ref="C176:H176"/>
    <mergeCell ref="C193:H193"/>
    <mergeCell ref="C203:H203"/>
    <mergeCell ref="C215:H215"/>
    <mergeCell ref="C202:H202"/>
    <mergeCell ref="C197:H197"/>
    <mergeCell ref="C199:H199"/>
    <mergeCell ref="C204:H204"/>
    <mergeCell ref="C200:H200"/>
    <mergeCell ref="B3:C3"/>
    <mergeCell ref="E224:H224"/>
    <mergeCell ref="C214:H214"/>
    <mergeCell ref="C222:H222"/>
    <mergeCell ref="C219:H219"/>
    <mergeCell ref="C185:H185"/>
    <mergeCell ref="C181:H181"/>
    <mergeCell ref="C217:H217"/>
    <mergeCell ref="C216:H216"/>
    <mergeCell ref="C182:H182"/>
    <mergeCell ref="C168:H168"/>
    <mergeCell ref="C218:H218"/>
    <mergeCell ref="B220:L220"/>
    <mergeCell ref="K3:L3"/>
    <mergeCell ref="B4:L4"/>
    <mergeCell ref="I13:J13"/>
    <mergeCell ref="B10:C10"/>
    <mergeCell ref="B12:C12"/>
    <mergeCell ref="G8:L8"/>
    <mergeCell ref="B15:D15"/>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Melika</cp:lastModifiedBy>
  <cp:lastPrinted>2016-09-21T10:55:25Z</cp:lastPrinted>
  <dcterms:created xsi:type="dcterms:W3CDTF">2001-11-21T09:32:18Z</dcterms:created>
  <dcterms:modified xsi:type="dcterms:W3CDTF">2018-07-23T23:20:29Z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